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 on\hurungu oruulalt 2021\MEDEE 2021\"/>
    </mc:Choice>
  </mc:AlternateContent>
  <xr:revisionPtr revIDLastSave="0" documentId="13_ncr:1_{E7DB1872-C17A-4B7E-8650-CBFAA0CF56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НТ" sheetId="2" r:id="rId1"/>
    <sheet name="ONHS" sheetId="4" r:id="rId2"/>
    <sheet name="ZSan" sheetId="5" r:id="rId3"/>
    <sheet name="UT" sheetId="3" r:id="rId4"/>
    <sheet name="БХБЯ" sheetId="6" r:id="rId5"/>
    <sheet name="СоёлЯ" sheetId="7" r:id="rId6"/>
    <sheet name="ХНХЯ" sheetId="8" r:id="rId7"/>
    <sheet name="Боловсрол" sheetId="9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" i="4" l="1"/>
  <c r="J14" i="4"/>
  <c r="J8" i="4"/>
  <c r="J6" i="4"/>
  <c r="J5" i="4"/>
  <c r="H10" i="8" l="1"/>
  <c r="I10" i="8"/>
  <c r="J10" i="8"/>
  <c r="H9" i="7"/>
  <c r="I9" i="7"/>
  <c r="G9" i="7"/>
  <c r="J8" i="7"/>
  <c r="J7" i="7"/>
  <c r="J9" i="8"/>
  <c r="J8" i="8"/>
  <c r="J6" i="8"/>
  <c r="J7" i="3"/>
  <c r="J14" i="3"/>
  <c r="J10" i="3"/>
  <c r="J13" i="3"/>
  <c r="J12" i="3" l="1"/>
  <c r="G50" i="2"/>
  <c r="H50" i="2"/>
  <c r="I50" i="2"/>
  <c r="I6" i="2" l="1"/>
  <c r="H19" i="4"/>
  <c r="I19" i="4"/>
  <c r="J19" i="4"/>
  <c r="G19" i="4"/>
  <c r="J13" i="4"/>
  <c r="J16" i="4"/>
  <c r="H12" i="5" l="1"/>
  <c r="I12" i="5"/>
  <c r="J12" i="5"/>
  <c r="G12" i="5"/>
  <c r="J9" i="5"/>
  <c r="J8" i="5" l="1"/>
  <c r="J6" i="5"/>
  <c r="I7" i="9" l="1"/>
  <c r="H7" i="9"/>
  <c r="G7" i="9"/>
  <c r="J7" i="9"/>
  <c r="G10" i="8" l="1"/>
  <c r="J6" i="7"/>
  <c r="J9" i="7" s="1"/>
  <c r="H15" i="3"/>
  <c r="I15" i="3"/>
  <c r="F50" i="2" l="1"/>
  <c r="I32" i="2" l="1"/>
  <c r="G15" i="3"/>
  <c r="I31" i="2" l="1"/>
  <c r="I48" i="2"/>
  <c r="I20" i="2"/>
  <c r="J18" i="4"/>
  <c r="I37" i="2"/>
  <c r="I43" i="2"/>
  <c r="I45" i="2" l="1"/>
  <c r="I25" i="2"/>
  <c r="I33" i="2"/>
  <c r="I28" i="2"/>
  <c r="I26" i="2" l="1"/>
  <c r="J11" i="4"/>
  <c r="I24" i="2"/>
  <c r="I23" i="2"/>
  <c r="I40" i="2"/>
  <c r="I39" i="2"/>
  <c r="J8" i="6" l="1"/>
  <c r="I8" i="6"/>
  <c r="H8" i="6"/>
  <c r="G8" i="6"/>
  <c r="I8" i="2" l="1"/>
  <c r="I16" i="2" l="1"/>
  <c r="I19" i="2" l="1"/>
  <c r="I22" i="2"/>
  <c r="G8" i="5" l="1"/>
  <c r="I17" i="2"/>
  <c r="J7" i="4" l="1"/>
  <c r="I11" i="2" l="1"/>
  <c r="J10" i="4"/>
  <c r="H17" i="2" l="1"/>
  <c r="J9" i="3" l="1"/>
  <c r="J15" i="3" s="1"/>
</calcChain>
</file>

<file path=xl/sharedStrings.xml><?xml version="1.0" encoding="utf-8"?>
<sst xmlns="http://schemas.openxmlformats.org/spreadsheetml/2006/main" count="474" uniqueCount="242">
  <si>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</si>
  <si>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</si>
  <si>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</si>
  <si>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</si>
  <si>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</si>
  <si>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</si>
  <si>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</si>
  <si>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</si>
  <si>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Энержи парагон ХХК</t>
  </si>
  <si>
    <t>Олгосон санхүүжилт</t>
  </si>
  <si>
    <t>Гэрээний дугаар</t>
  </si>
  <si>
    <t>Эхлэх</t>
  </si>
  <si>
    <t>Дуусах</t>
  </si>
  <si>
    <t>Хэрэгжүүлэх хугацаа</t>
  </si>
  <si>
    <t>Зэс орд ХХК</t>
  </si>
  <si>
    <t>Сайншанд сумын 3-р багт Иргэдийн хөгжлийн төвийн барилга барих ажил</t>
  </si>
  <si>
    <t>Дэлгэрэх сумын төвийн төвлөрсөн дулаан, цэвэр, бохир усны шугам сүлжээ, барилга байгууламж барих ажил</t>
  </si>
  <si>
    <t>ОНТХО-НТШ-54/2020</t>
  </si>
  <si>
    <t>УТ-НТШ-09/2020</t>
  </si>
  <si>
    <t>Сонголт нар ХХК</t>
  </si>
  <si>
    <t>“Монгол соёл-Монгол хүмүүн” төсөл хөтөлбөр /Дорноговь, Алтанширээ, Сайхандулаан, Өргөн, Даланжаргалан, Айраг, Дэлгэрэх, Иххэт, Мандах сум/</t>
  </si>
  <si>
    <t>УТ-НТШ-13/2020</t>
  </si>
  <si>
    <t>Чандмань Илч ОНӨХХК</t>
  </si>
  <si>
    <t>2021 онд санхүүжих</t>
  </si>
  <si>
    <t>2021 онд санхүүжих дүн</t>
  </si>
  <si>
    <t>Цэцэрлэгийн барилга худалдан авах, 150 ор. /Дороноговь, Замын-Үүд сум/</t>
  </si>
  <si>
    <t>Эм Жи Си ХХК</t>
  </si>
  <si>
    <t>Хүүхдийн зуслан байгуулах. /Дорноговь аймаг/</t>
  </si>
  <si>
    <t>Аймгийн Орон нутгийн өмчийн газарт албан хэрэгцээнд суудлын автомашин худалдан авах ажил</t>
  </si>
  <si>
    <t>Автомашин худалдан авсан.</t>
  </si>
  <si>
    <t>ОНТХО-НТШ-21/2021</t>
  </si>
  <si>
    <t>Сайншанд сумын ЗДТГ-т ачааны автомашин худалдан авах ажил</t>
  </si>
  <si>
    <t>Ажлын гүйцэтгэл 50 хувь</t>
  </si>
  <si>
    <t>ОНТХО-ХА-24/2021</t>
  </si>
  <si>
    <t>Жи Ти Кей Эс ХХК</t>
  </si>
  <si>
    <t>ОНТХО-НТШ-50/2020</t>
  </si>
  <si>
    <r>
      <t xml:space="preserve">Хүүхдийн зуслан байгуулах. /Дорноговь аймаг/ </t>
    </r>
    <r>
      <rPr>
        <b/>
        <sz val="10"/>
        <rFont val="Arial"/>
        <family val="2"/>
      </rPr>
      <t>Зураг төсөв</t>
    </r>
  </si>
  <si>
    <t xml:space="preserve">Зураг төсвийн зардал </t>
  </si>
  <si>
    <t>Шигота ХХК</t>
  </si>
  <si>
    <t>Сайншанд сумын 6-р багийн Шинэ зууны гудамж 28, 29-р байрны урд Шинэ зуун талбай байгуулах ажил</t>
  </si>
  <si>
    <t>ОНХС-НТШ-18/2020</t>
  </si>
  <si>
    <t>Ажлын гүйцэтгэл 100 хувь</t>
  </si>
  <si>
    <t>Дэлгэр баясах зам ХХК</t>
  </si>
  <si>
    <t>Сайншанд сумын Цагаан хаалганы тохижилтын ажил</t>
  </si>
  <si>
    <t>ЗС-НТШ-29/2021</t>
  </si>
  <si>
    <t>Дорноговь АЗЗА ТӨХК</t>
  </si>
  <si>
    <t>Хатанбулаг сумын ЗДТГ-ын автомашин шинэчлэл</t>
  </si>
  <si>
    <t>ОНТХО-НТШ-06/2021</t>
  </si>
  <si>
    <t>Аймгийн Автотээврийн төвийн албан хэрэгцээнд суудлын автомашин худалдан авах ажил</t>
  </si>
  <si>
    <t>ОНТХО-НТШ-30/2021</t>
  </si>
  <si>
    <t>Баянбогд өргөө ХХК</t>
  </si>
  <si>
    <t>Сайншанд сумын 1000 хүний суудалтай спорт цогцолборын гадна зам, талбайн тохижилтын ажил</t>
  </si>
  <si>
    <t>ОНХС-НТШ-06/2020</t>
  </si>
  <si>
    <t>Эн Ди Ти Кей ХХК</t>
  </si>
  <si>
    <t>Хөвсгөл сумын төвийн төвлөрсөн дулаан, цэвэр, бохир усны шугам сүлжээ, барилга байгууламж барих ажил</t>
  </si>
  <si>
    <t>ОНХС-НТШ-24/2020</t>
  </si>
  <si>
    <t>Ажлын гүйцэтгэл 70 хувь</t>
  </si>
  <si>
    <t>Б Софт ХХК</t>
  </si>
  <si>
    <t>Замын-Үүд сумын Ёслол хүндэтгэлийн төв талбайн өмнө авто машины зогсоол байгуулах ажил</t>
  </si>
  <si>
    <t>Борхойн зам ХХК</t>
  </si>
  <si>
    <t>Сайншанд сумын авто замын 3 байршилд гэрлэн дохио хийх /2, 4-р багт/</t>
  </si>
  <si>
    <t>ЗС-НТШ-56/2021</t>
  </si>
  <si>
    <t>Ажлын гүйцэтгэл-100 хувь</t>
  </si>
  <si>
    <t>Инносолюшн ХХК</t>
  </si>
  <si>
    <t>Сайншанд суманд Халдвартын эмнэлгийн барилга барих ажил</t>
  </si>
  <si>
    <t>ОНХС-НТШ-01/2020</t>
  </si>
  <si>
    <t>Ажлын гүйцэтгэл 60 хувь</t>
  </si>
  <si>
    <t>Төгс өнөд ХХК</t>
  </si>
  <si>
    <t>Болор аграмба ХХК</t>
  </si>
  <si>
    <t>Хатанбулаг сумын хуучин Дотуур байрны их засварын ажил</t>
  </si>
  <si>
    <t>ОНХС-НТШ-2020</t>
  </si>
  <si>
    <t>Шинэ өрнөлт трейд ХХК</t>
  </si>
  <si>
    <t>Аймгийн Цагдаагийн газрын шуурхай бүлгийн үүрэг гүйцэтгэхэд зориулж, автомашин худалдан авах ажил</t>
  </si>
  <si>
    <t>Голден эйр транс ХХК</t>
  </si>
  <si>
    <t>XIV.3.1</t>
  </si>
  <si>
    <t>Дүгнэнхан уул ХХК</t>
  </si>
  <si>
    <t>Сайншанд суманд 640 хүүхдийн сургуулийн барилга барих ажил</t>
  </si>
  <si>
    <t>ОНХС-НТШ-12/2020</t>
  </si>
  <si>
    <t>Замын-Үүд сумын 1-р багийн нутаг дэвсгэрт 1 цонхны үйлчилгээ бүхий Багийн хөгжлийн төв барих ажил</t>
  </si>
  <si>
    <t>ОНХС-НТШ-18/2021</t>
  </si>
  <si>
    <t>Замын-Үүд ЗДТГ эрх шилжүүлсэн</t>
  </si>
  <si>
    <t>Иххэт сумын ЗДТГ-ын барилгын их засвар</t>
  </si>
  <si>
    <t>Сайншанд сумын 1 дүгээр баг 30 айлын орон сууцны барилгын дээврийн засварын ажил</t>
  </si>
  <si>
    <t>Сайншанд сумын 2 дугаар багийн Дэнж гудамжны 111-р байрны дээвэр, гадна фасад засвар</t>
  </si>
  <si>
    <t>Сайншанд сумын Ерөнхий боловсролын 1-р сургуулийн дотор халаалт, дотор цэвэр бохир усны сантехникийн засвар</t>
  </si>
  <si>
    <t>Дорноговь аймгийн Хүүхдийн зуслангийн гадна тохижилт, гадна инженерийн шугам сүлжээний ажил</t>
  </si>
  <si>
    <t>Даланжаргалан сумын ЗДТГ-ын барилгын их засварын ажил</t>
  </si>
  <si>
    <t xml:space="preserve">Мандах сумын ЗДТГ-ын барилгын их засварын ажил </t>
  </si>
  <si>
    <t>Бэмэс ХХК</t>
  </si>
  <si>
    <t>Эргэл хийц ХХК</t>
  </si>
  <si>
    <t>Этүгэн жим ХХК</t>
  </si>
  <si>
    <t>Аббадон констрашн ХХК</t>
  </si>
  <si>
    <t>Ажлын гүйцэтгэл 90 хувь</t>
  </si>
  <si>
    <t>Даланжаргалан ЗДТГ</t>
  </si>
  <si>
    <t>Би Си Ай Си ХХК</t>
  </si>
  <si>
    <t>Зах.хян зардал, Зох.хян.зардал</t>
  </si>
  <si>
    <t>ОНТХО-НТШ-40/2021</t>
  </si>
  <si>
    <t>ОНТХО-НТШ-17/2021</t>
  </si>
  <si>
    <t>ОНТХО-НТШ-13/2021</t>
  </si>
  <si>
    <t>ОНТХО-НТШ-27/2021</t>
  </si>
  <si>
    <t>ОНТХО-НТШ-15/2021</t>
  </si>
  <si>
    <t>ОНТХО-НТШ-32/2020</t>
  </si>
  <si>
    <t>ОНТХО-НТШ-44/2020</t>
  </si>
  <si>
    <t>ОНТХО-НТШ-16/2021</t>
  </si>
  <si>
    <t xml:space="preserve">Сайншанд сумын 2 дугаар сургуулийн гадна фасадны засвар </t>
  </si>
  <si>
    <t>ОНТХО-НТШ-29/2021</t>
  </si>
  <si>
    <t>Тогоруутай нуур ХХК</t>
  </si>
  <si>
    <t>Алтанширээ сумын Тойг, Хаяа багийн төвийн барилгын өргөтгөл</t>
  </si>
  <si>
    <t>ОНТХО-НТШ-26/2020</t>
  </si>
  <si>
    <t>АШУҮИС-ийн Дорноговь дахь Анагаахын сургуулийн оюутны дотуур байрны гадна фасад засвар</t>
  </si>
  <si>
    <t>Айсуй хөгжил ХХК</t>
  </si>
  <si>
    <t>ОНТХО-НТШ-55/2020</t>
  </si>
  <si>
    <t>Сайншанд сумын 8-р багийн Жишиг гудамжны 0.26 км авто зам барих ажил</t>
  </si>
  <si>
    <t>ОНХС-НТШ-14/2020</t>
  </si>
  <si>
    <t>Сайншанд суманд 640 хүүхдийн сургуулийн гадна, дотор инженерийн шугам сүлжээ, гадна тохижилт, гадна дотор цахилгаан хангамжийн ажил</t>
  </si>
  <si>
    <t>ОНХС-НТШ-02/2021</t>
  </si>
  <si>
    <r>
      <t>Ханги боомтын ариутгал халдваргүйтгэлийн байгууламж барих.</t>
    </r>
    <r>
      <rPr>
        <b/>
        <sz val="10"/>
        <rFont val="Arial"/>
        <family val="2"/>
      </rPr>
      <t xml:space="preserve"> Хатанбулаг сумын ЗДТГ эрх шилжүүлсэн</t>
    </r>
  </si>
  <si>
    <t>Хатанбулаг ЗДТГ</t>
  </si>
  <si>
    <t>Хилийн 0108-р ангийн 10 айлын орон сууцны барилгын их засвар</t>
  </si>
  <si>
    <t>Хилийн 0129-р ангийн Таван толгой хилийн харуулын байрыг шинээр барих, 10 кВт-ын ЦДАШ татах ажил</t>
  </si>
  <si>
    <t>Хилийн 0168-р ангийн мөр хянах зурвас татах, гүний худаг гаргах, Алсын ухаа хилийн харуулын байр барих ажил</t>
  </si>
  <si>
    <t xml:space="preserve">Эрх шилжүүлсэн </t>
  </si>
  <si>
    <t>Хилийн 0108-р анги</t>
  </si>
  <si>
    <t>Хилийн 0129-р анги</t>
  </si>
  <si>
    <t>Хилийн 0168-р анги</t>
  </si>
  <si>
    <t>Сайншанд сумын төвийн автозамуудад тэмдэг тэмдэглэгээ, хурд сааруулагч, хучлагын засвар хийх ажил</t>
  </si>
  <si>
    <t>ЗС-НТШ-02/2021</t>
  </si>
  <si>
    <t>Даланжаргалан сумын сургуулийн хуучин дотуур байрыг төрийн албан хаагчийн 8 айлын орон сууц болгон засварлах ажил</t>
  </si>
  <si>
    <t>ОНТХО-НТШ-08/2021</t>
  </si>
  <si>
    <t>Сайншанд сумын 2 дугаар багт автомашины зогсоол байгуулах ажил</t>
  </si>
  <si>
    <t>ОНТХО-НТШ-05/2021</t>
  </si>
  <si>
    <t>Энержипарогог ХХК</t>
  </si>
  <si>
    <r>
      <t xml:space="preserve">Дэлгэрэх сумын төсөвт байгууллагуудын дотор сантехникийн засвар, төвлөрсөн шугам сүлжээнд холбох холболтын ажил. </t>
    </r>
    <r>
      <rPr>
        <b/>
        <sz val="10"/>
        <rFont val="Arial"/>
        <family val="2"/>
      </rPr>
      <t>УРЬДЧИЛГАА</t>
    </r>
  </si>
  <si>
    <r>
      <t xml:space="preserve">Дэлгэрэх сумын төвлөрсөн шугам сүлжээний 1.4 км цэвэр усны шугам татах нэмэлт ажил. </t>
    </r>
    <r>
      <rPr>
        <b/>
        <sz val="10"/>
        <rFont val="Arial"/>
        <family val="2"/>
      </rPr>
      <t>УРЬДЧИЛГАА</t>
    </r>
  </si>
  <si>
    <r>
      <t xml:space="preserve">Сайншанд сумын 4-р багийн 34-36, 43-44, 87-91, 93-94-р байруудын дулааны шугам сүлжээ угсрах ажил. </t>
    </r>
    <r>
      <rPr>
        <b/>
        <sz val="10"/>
        <rFont val="Arial"/>
        <family val="2"/>
      </rPr>
      <t>УРЬДЧИЛГАА</t>
    </r>
  </si>
  <si>
    <t>ОНТХО-НТШ-04/2021</t>
  </si>
  <si>
    <t>ОНТХО-НТШ-52/2020</t>
  </si>
  <si>
    <t xml:space="preserve">Сайхандулаан сумын Хүүхдийн цэцэрлэгийн  их засварын ажил </t>
  </si>
  <si>
    <t>ОНТХО-НТШ-52/2021</t>
  </si>
  <si>
    <t>Сайншанд-Хамарын хийд чиглэлийн автозамын засвар шинэчлэлийн ажил</t>
  </si>
  <si>
    <t>ОНТХО-НТШ-52/2022</t>
  </si>
  <si>
    <t>Сайншанд сумын 6 дугаар багийн
Чойлонгийн гудамжинд цэвэр, бохир усны төв шугам татах ажил</t>
  </si>
  <si>
    <t>Ингүүмэл оргил ХХК</t>
  </si>
  <si>
    <t>Даланжаргалан сумын ЭМТ-ийн дотор халаалтын шинэчлэл</t>
  </si>
  <si>
    <t>ОНТХО-НТШ-08/2020</t>
  </si>
  <si>
    <t>Цахир түмэн алтай ХХК</t>
  </si>
  <si>
    <t>Аймгийн төвийн Дулааны 2-р эх үүсвэрийн технологийн шинэчлэлийн ажил</t>
  </si>
  <si>
    <t>Алтанширээ сумын төсөвт байгууллагуудыг төвлөрсөн халаалтад холбох ажил</t>
  </si>
  <si>
    <t>Сайшанд сумын Зүүнбаян багийн гудамж талбайн камержуулалт</t>
  </si>
  <si>
    <t>Сайншанд сумын ЗДТГ</t>
  </si>
  <si>
    <t>Аймгийн ЭМГ-ын конторын барилгын гадна фасад, дотор халаалтын шугам сүлжээний засварын ажил</t>
  </si>
  <si>
    <t>Ихэр түрүү ХХК</t>
  </si>
  <si>
    <t xml:space="preserve">  УЛСЫН ТӨСВИЙН ХӨРӨНГӨ ОРУУЛАЛТЫН САНХҮҮЖИЛТИЙН ГҮЙЦЭТГЭЛИЙН МЭДЭЭ</t>
  </si>
  <si>
    <t>Хот тохижилтын авто парк шинэчлэлт /Дорноговь, Сайншанд сум/</t>
  </si>
  <si>
    <t>УТ-НТШ-01/2021</t>
  </si>
  <si>
    <t>"Нью ворлд инженеринг энд констракшн" ХХК</t>
  </si>
  <si>
    <t>Барилга, хот байгуулалтын сайдын багц</t>
  </si>
  <si>
    <t>Танилцсан: Засаг даргын Тамгын газрын дарга                                                                                    Н.Хонгорзул</t>
  </si>
  <si>
    <t xml:space="preserve">Хянасан: Хөрөнгө оруулалт, хөгжлийн бодлого төлөвлөлтийн хэлтсийн дарга                                  А.Амгаланзаяа                           </t>
  </si>
  <si>
    <t xml:space="preserve">Мэдээ гаргасан: ХОХБТХ-ийн ахлах мэргэжилтэн                                                                                Г.Батхишиг </t>
  </si>
  <si>
    <t xml:space="preserve">Хот тохижилтын автопарк шинэчлэлтийн ажлаар 8 ш автомашин 2021.10.15 өдөр нийлүүлэгдэж дууссан. </t>
  </si>
  <si>
    <t>Замын-Үүд сумын Нэгдсэн эмнэлгийн 2 дугаар давхарын их засвар</t>
  </si>
  <si>
    <t>ОНТХО-НТШ-14/2021</t>
  </si>
  <si>
    <t>Эрдэнэ сумын ЭМТ-ийн өргөтгөлийн барилга барих ажил</t>
  </si>
  <si>
    <t xml:space="preserve">ОНТХО-НТШ-11/2021              </t>
  </si>
  <si>
    <t xml:space="preserve">Айраг сумын 35 айлын орон сууцны гадна хүүхдийн тоглоомын талбай, авто зогсоол, явган хүний зам байгуулах </t>
  </si>
  <si>
    <t xml:space="preserve">ОНТХО-ХА-01/2021                      </t>
  </si>
  <si>
    <t>Ажлын гүйцэтгэл 40 хувь</t>
  </si>
  <si>
    <t>Элит конкрет ХХК</t>
  </si>
  <si>
    <t>Сайншанд суманд Халдвартын эмнэлгийн угаалга ариутгалын барилга, цэвэрлэх байгууламж барих ажил</t>
  </si>
  <si>
    <t>Эрх шилжсэн ажил</t>
  </si>
  <si>
    <t xml:space="preserve">ОНХС-НТШ-01/2021                   </t>
  </si>
  <si>
    <t>Ажлын гүйцэтгэл 80 хувь</t>
  </si>
  <si>
    <t>Хөвсгөл сумын төвлөрсөн шугам сүлжээний гадна цахилгаан хангамжийн ажил</t>
  </si>
  <si>
    <t xml:space="preserve">ОНТХО-НТШ-07/2021-02        </t>
  </si>
  <si>
    <t>Смарт крафт ХХК</t>
  </si>
  <si>
    <t>Чандмань илч ХХК-д нүүрс тээвэрлэх, өөрөө буулгах автомашин, чиргүүл худалдан авах ажил</t>
  </si>
  <si>
    <t>Альянс трейд ХХК</t>
  </si>
  <si>
    <t>XI.4.1.8</t>
  </si>
  <si>
    <t>Ахмадын сувилалын барилга /Дорноговь, Сайншанд 60 ортой/</t>
  </si>
  <si>
    <t>Тоног төхөөрөмж бүрэн хүлээлгэж өгсөн 100 %</t>
  </si>
  <si>
    <t>Зуслангийн барилгуудын суурийн ажил бүрэн дууссан. Барилга угсралтын ажил 90 хувийн гүйцэтгэлтэй.</t>
  </si>
  <si>
    <t>Цэцэрлэгийг худалдан авч 2020.06.11 өдөр хүлээн авсан. 100%</t>
  </si>
  <si>
    <t xml:space="preserve">Барилгын суурийн давхар, 1-р давхарын цутгалт, ханын өрлөгийн ажил хийгдсэн. Ажлын гүйцэтгэл 21% </t>
  </si>
  <si>
    <t>Хот тохижилтын газрын автопарк шинэчлэлт</t>
  </si>
  <si>
    <t>XII.3.10</t>
  </si>
  <si>
    <t>Хот тохижилтын газарт 8 ш автомашин хүлээлгэн өгсөн. 100%</t>
  </si>
  <si>
    <t>Нью ворлд инженеринг энд констракшн ХХК</t>
  </si>
  <si>
    <t>Сайншанд сумын 3-р багийн гэр хорооллын гудамжаар цэвэр, бохир усны нэгдсэн шугам татах ажил</t>
  </si>
  <si>
    <t xml:space="preserve">ОНТХО-НТШ-31/2021            </t>
  </si>
  <si>
    <t>Эгнэгт өрнөх ХХК</t>
  </si>
  <si>
    <t>Сайншанд-Замын-Үүд чиглэлийн хатуу хучилттай автозамаас Өргөн сум хүртэлх 18.25 км хатуу хучилттай авто зам барих ажил</t>
  </si>
  <si>
    <t>Сайнхан говь роүд ХХК</t>
  </si>
  <si>
    <t>ОНХС-НТШ-04/2020-2</t>
  </si>
  <si>
    <t>Мандах сумын төвийн гудамж, хашааг хаягжуулах ажил</t>
  </si>
  <si>
    <t>Талст газар ХХК</t>
  </si>
  <si>
    <t>Сайншанд сумын ерөнхий төлөвлөгөөг шинэчлэн тодотгох ажил</t>
  </si>
  <si>
    <t>Инженер геодиз ХХК</t>
  </si>
  <si>
    <t>Хөрөнгө оруулалт, бүтээн байгуулалтын ажлын зураг төсвийн үнэ</t>
  </si>
  <si>
    <t>Сайншанд сумын 1-р багийн "Залуучуудын талбай", 2-р багийн "Алтанговийн талбай"-г авто замаас тусгаарласан хашаа, хаалт хийх ажил</t>
  </si>
  <si>
    <t>Эко повер лайн ХХК</t>
  </si>
  <si>
    <t xml:space="preserve">Аймгийн өвс тэжээлийн нөөц бэлтгэх </t>
  </si>
  <si>
    <t>Баян түмэн транс ХХК</t>
  </si>
  <si>
    <t>Кадсүрвей ХХК, Архидеа ХХК</t>
  </si>
  <si>
    <t>Саран хөхөө театрын барилга, 700 суудал /Дорноговь, Сайншанд сум, 7 дугаар баг/</t>
  </si>
  <si>
    <t>Хүүхдийн парк байгуулах /Дорноговь, Сайншанд сум, 3 дугаар баг/</t>
  </si>
  <si>
    <t>Үйлчилгээний баригын үндсэн бүтээц, ариун цэврийн барилга, тасалбар түгээгүүр, цэвэр ус, бохир усны шугам, бохирын танк хийгдсэн 18 %</t>
  </si>
  <si>
    <t>Ажлын гүйцэтгэл 15 хувь</t>
  </si>
  <si>
    <t>Барилга угсралтын ажлын гүйцэтгэл 100 хувь</t>
  </si>
  <si>
    <t xml:space="preserve">Өргөн сумын Ахмадын өргөөний барилга </t>
  </si>
  <si>
    <t>Нанобрилиант ХХК</t>
  </si>
  <si>
    <t xml:space="preserve">Сайншанд суманд шинээр баригдах Мандах наран хорооллын гадна инженерийн шугам сүлжээний ажил </t>
  </si>
  <si>
    <t xml:space="preserve">Материал татах ажил эхлүүлсэн </t>
  </si>
  <si>
    <t>ОНТХО-ШГ-18/2021</t>
  </si>
  <si>
    <t xml:space="preserve">Замын-Үүд ЗДТГ-т эрх шилжүүлсэн </t>
  </si>
  <si>
    <t>ОНТХО-НТШ-12/2021</t>
  </si>
  <si>
    <t>ОНТХО-ХА-10/2021</t>
  </si>
  <si>
    <t>ОНТХО-НТШ-32/2021</t>
  </si>
  <si>
    <t>ОНТХО-ЗҮ-02/2020</t>
  </si>
  <si>
    <t>ОНТХО-ЗГ-35/2021</t>
  </si>
  <si>
    <t>XI.1.1.8</t>
  </si>
  <si>
    <t>XIV.1.60</t>
  </si>
  <si>
    <t>ЗС-ХА-02/2022</t>
  </si>
  <si>
    <t>ОНХС-НТШ-03/2020-3</t>
  </si>
  <si>
    <t>XIV.1.50</t>
  </si>
  <si>
    <t>Соёл, урлагийн ордон, 500 суудал /Дорноговь, Замын-Үүд сум, 3 дугаар баг/</t>
  </si>
  <si>
    <t xml:space="preserve">Барилгын суурийн ажил хийгдсэн. 15% </t>
  </si>
  <si>
    <t>РСТ ХХК</t>
  </si>
  <si>
    <t>Соёлын сайдын багц</t>
  </si>
  <si>
    <t>Хөдөлмөр, нийгмийн хамгааллын сайдын багц</t>
  </si>
  <si>
    <t>Боловсрол, шинжлэх ухааны сайдын багц</t>
  </si>
  <si>
    <t xml:space="preserve">Барилгын суурийн ажил хийгдсэн. 11% </t>
  </si>
  <si>
    <t xml:space="preserve">  ОРОН НУТГИЙН  ТӨСВИЙН ХӨРӨНГӨ ОРУУЛАЛТЫН САНХҮҮЖИЛТИЙН ГҮЙЦЭТГЭЛИЙН 2021 ОНЫ 12-Р САРЫН МЭДЭЭ</t>
  </si>
  <si>
    <t xml:space="preserve">  ОРОН НУТГИЙН  ХӨГЖЛИЙН САНГИЙН САНХҮҮЖИЛТИЙН ГҮЙЦЭТГЭЛИЙН 2021 ОНЫ 12-Р САРЫН МЭДЭЭ</t>
  </si>
  <si>
    <t xml:space="preserve">  ЗАМЫН САНГИЙН САНХҮҮЖИЛТИЙН ГҮЙЦЭТГЭЛИЙН 2021 ОНЫ 12-Р САРЫН МЭДЭЭ</t>
  </si>
  <si>
    <t xml:space="preserve">  УЛСЫН ТӨСВИЙН ХӨРӨНГӨ ОРУУЛАЛТЫН САНХҮҮЖИЛТИЙН ГҮЙЦЭТГЭЛИЙН 2021 ОНЫ 12-Р САРЫН МЭДЭЭ</t>
  </si>
  <si>
    <t xml:space="preserve">Орон нутгийн чанартай зам ашигласны төлбөрийг замын санд төвлөрүүлэх гэрээний төлбөр </t>
  </si>
  <si>
    <t>Дорноговь Авто тээврийн төв</t>
  </si>
  <si>
    <t>Сайншанд сумын автозамд нийтийн тээврийн автобусны зогсоол байгуулах ажил</t>
  </si>
  <si>
    <t>ЗС-НТШ-03/2021</t>
  </si>
  <si>
    <t>Алтанширээ сумын төвийн инженерийн нэгдсэн шугам сүлжээ, барилга байгууламж барих нэмэлт ажил</t>
  </si>
  <si>
    <t>ОНХС-НТШ-08/2020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</si>
</sst>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* #,##0_₮_-;\-* #,##0_₮_-;_-* &quot;-&quot;_₮_-;_-@_-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  <numFmt numFmtId="170" formatCode="_(* #,##0.000_);_(* \(#,##0.000\);_(* &quot;-&quot;?_);_(@_)"/>
    <numFmt numFmtId="171" formatCode="0.000"/>
    <numFmt numFmtId="172" formatCode="#,##0.000"/>
    <numFmt numFmtId="173" formatCode="_(* #,##0_);_(* \(#,##0\);_(* &quot;-&quot;??_);_(@_)"/>
    <numFmt numFmtId="174" formatCode="_(* #,##0.000_);_(* \(#,##0.000\);_(* &quot;-&quot;??_);_(@_)"/>
    <numFmt numFmtId="175" formatCode="_-* #,##0.0_₮_-;\-* #,##0.0_₮_-;_-* &quot;-&quot;??_₮_-;_-@_-"/>
    <numFmt numFmtId="176" formatCode="_-* #,##0.000_₮_-;\-* #,##0.000_₮_-;_-* &quot;-&quot;??_₮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Fill="1"/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right" vertical="center" wrapText="1"/>
    </xf>
    <xf numFmtId="170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/>
    <xf numFmtId="167" fontId="3" fillId="0" borderId="1" xfId="1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justify" vertical="center" wrapText="1"/>
    </xf>
    <xf numFmtId="167" fontId="3" fillId="0" borderId="0" xfId="0" applyNumberFormat="1" applyFont="1"/>
    <xf numFmtId="165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right" vertical="center" wrapText="1"/>
    </xf>
    <xf numFmtId="172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6" fillId="0" borderId="0" xfId="0" applyFont="1"/>
    <xf numFmtId="167" fontId="5" fillId="0" borderId="1" xfId="1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73" fontId="3" fillId="0" borderId="0" xfId="1" applyNumberFormat="1" applyFont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71" fontId="3" fillId="0" borderId="0" xfId="0" applyNumberFormat="1" applyFont="1" applyAlignment="1">
      <alignment horizontal="center"/>
    </xf>
    <xf numFmtId="169" fontId="3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174" fontId="3" fillId="0" borderId="0" xfId="1" applyNumberFormat="1" applyFont="1" applyBorder="1" applyAlignment="1">
      <alignment horizontal="left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5" fontId="2" fillId="0" borderId="1" xfId="0" applyNumberFormat="1" applyFont="1" applyBorder="1" applyAlignment="1">
      <alignment vertical="center"/>
    </xf>
    <xf numFmtId="43" fontId="3" fillId="0" borderId="1" xfId="1" applyNumberFormat="1" applyFont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3" fontId="5" fillId="0" borderId="1" xfId="1" applyNumberFormat="1" applyFont="1" applyBorder="1" applyAlignment="1">
      <alignment horizontal="center" vertical="center" wrapText="1"/>
    </xf>
    <xf numFmtId="17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 vertical="center" wrapText="1"/>
    </xf>
    <xf numFmtId="170" fontId="2" fillId="0" borderId="1" xfId="0" applyNumberFormat="1" applyFont="1" applyBorder="1" applyAlignment="1">
      <alignment vertical="center" wrapText="1"/>
    </xf>
    <xf numFmtId="175" fontId="2" fillId="0" borderId="1" xfId="1" applyNumberFormat="1" applyFont="1" applyFill="1" applyBorder="1" applyAlignment="1">
      <alignment horizontal="center" vertical="center" wrapText="1"/>
    </xf>
    <xf numFmtId="174" fontId="2" fillId="0" borderId="1" xfId="0" applyNumberFormat="1" applyFont="1" applyBorder="1" applyAlignment="1">
      <alignment vertical="center"/>
    </xf>
    <xf numFmtId="0" fontId="2" fillId="0" borderId="1" xfId="2" applyFont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center"/>
    </xf>
    <xf numFmtId="175" fontId="2" fillId="0" borderId="1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7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5" fontId="2" fillId="2" borderId="1" xfId="1" applyNumberFormat="1" applyFont="1" applyFill="1" applyBorder="1" applyAlignment="1">
      <alignment vertical="center"/>
    </xf>
    <xf numFmtId="16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7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8" fontId="8" fillId="0" borderId="1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Border="1" applyAlignment="1">
      <alignment vertical="center"/>
    </xf>
    <xf numFmtId="167" fontId="3" fillId="0" borderId="3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7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 wrapText="1"/>
    </xf>
    <xf numFmtId="176" fontId="2" fillId="0" borderId="1" xfId="1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7" fontId="3" fillId="0" borderId="2" xfId="1" applyNumberFormat="1" applyFont="1" applyBorder="1" applyAlignment="1">
      <alignment horizontal="center" vertical="center" wrapText="1"/>
    </xf>
    <xf numFmtId="167" fontId="3" fillId="0" borderId="3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workbookViewId="0">
      <pane xSplit="5" ySplit="4" topLeftCell="F5" activePane="bottomRight" state="frozen"/>
      <selection pane="topRight" activeCell="D1" sqref="D1"/>
      <selection pane="bottomLeft" activeCell="A6" sqref="A6"/>
      <selection pane="bottomRight" activeCell="I50" sqref="I50"/>
    </sheetView>
  </sheetViews>
  <sheetFormatPr defaultRowHeight="33.75" customHeight="1" x14ac:dyDescent="0.2"/>
  <cols>
    <col min="1" max="1" width="3.140625" style="2" customWidth="1"/>
    <col min="2" max="2" width="32" style="3" customWidth="1"/>
    <col min="3" max="3" width="11.7109375" style="6" customWidth="1"/>
    <col min="4" max="5" width="9" style="6" customWidth="1"/>
    <col min="6" max="6" width="13.140625" style="7" customWidth="1"/>
    <col min="7" max="7" width="13.7109375" style="7" customWidth="1"/>
    <col min="8" max="8" width="13.140625" style="7" bestFit="1" customWidth="1"/>
    <col min="9" max="9" width="15" style="7" bestFit="1" customWidth="1"/>
    <col min="10" max="10" width="22" style="8" customWidth="1"/>
    <col min="11" max="11" width="17.85546875" style="7" customWidth="1"/>
    <col min="12" max="12" width="17.7109375" style="3" customWidth="1"/>
    <col min="13" max="13" width="10" style="3" bestFit="1" customWidth="1"/>
    <col min="14" max="16384" width="9.140625" style="3"/>
  </cols>
  <sheetData>
    <row r="1" spans="1:13" ht="21.75" customHeight="1" x14ac:dyDescent="0.2">
      <c r="B1" s="119" t="s">
        <v>232</v>
      </c>
      <c r="C1" s="119"/>
      <c r="D1" s="119"/>
      <c r="E1" s="119"/>
      <c r="F1" s="119"/>
      <c r="G1" s="119"/>
      <c r="H1" s="119"/>
      <c r="I1" s="119"/>
      <c r="J1" s="119"/>
      <c r="K1" s="119"/>
    </row>
    <row r="2" spans="1:13" ht="15.75" customHeight="1" x14ac:dyDescent="0.2">
      <c r="B2" s="4">
        <v>44561</v>
      </c>
      <c r="C2" s="5"/>
      <c r="D2" s="5"/>
      <c r="K2" s="8" t="s">
        <v>7</v>
      </c>
    </row>
    <row r="3" spans="1:13" ht="33.75" customHeight="1" x14ac:dyDescent="0.2">
      <c r="A3" s="120" t="s">
        <v>0</v>
      </c>
      <c r="B3" s="121" t="s">
        <v>1</v>
      </c>
      <c r="C3" s="121" t="s">
        <v>10</v>
      </c>
      <c r="D3" s="121" t="s">
        <v>13</v>
      </c>
      <c r="E3" s="121"/>
      <c r="F3" s="121" t="s">
        <v>5</v>
      </c>
      <c r="G3" s="121" t="s">
        <v>2</v>
      </c>
      <c r="H3" s="121" t="s">
        <v>23</v>
      </c>
      <c r="I3" s="121" t="s">
        <v>9</v>
      </c>
      <c r="J3" s="121" t="s">
        <v>3</v>
      </c>
      <c r="K3" s="121" t="s">
        <v>4</v>
      </c>
    </row>
    <row r="4" spans="1:13" ht="24.75" customHeight="1" x14ac:dyDescent="0.2">
      <c r="A4" s="120"/>
      <c r="B4" s="121"/>
      <c r="C4" s="121"/>
      <c r="D4" s="9" t="s">
        <v>11</v>
      </c>
      <c r="E4" s="9" t="s">
        <v>12</v>
      </c>
      <c r="F4" s="121"/>
      <c r="G4" s="121"/>
      <c r="H4" s="121"/>
      <c r="I4" s="121"/>
      <c r="J4" s="121"/>
      <c r="K4" s="121"/>
    </row>
    <row r="5" spans="1:13" ht="38.25" x14ac:dyDescent="0.2">
      <c r="A5" s="10">
        <v>1</v>
      </c>
      <c r="B5" s="1" t="s">
        <v>28</v>
      </c>
      <c r="C5" s="11" t="s">
        <v>30</v>
      </c>
      <c r="D5" s="12">
        <v>2021</v>
      </c>
      <c r="E5" s="13">
        <v>2021</v>
      </c>
      <c r="F5" s="14">
        <v>60000</v>
      </c>
      <c r="G5" s="15">
        <v>59500</v>
      </c>
      <c r="H5" s="15">
        <v>60000</v>
      </c>
      <c r="I5" s="16">
        <v>59500</v>
      </c>
      <c r="J5" s="17" t="s">
        <v>29</v>
      </c>
      <c r="K5" s="12" t="s">
        <v>19</v>
      </c>
    </row>
    <row r="6" spans="1:13" ht="51" x14ac:dyDescent="0.2">
      <c r="A6" s="10">
        <v>2</v>
      </c>
      <c r="B6" s="18" t="s">
        <v>16</v>
      </c>
      <c r="C6" s="11" t="s">
        <v>17</v>
      </c>
      <c r="D6" s="12">
        <v>2020</v>
      </c>
      <c r="E6" s="13">
        <v>2022</v>
      </c>
      <c r="F6" s="15">
        <v>4000000</v>
      </c>
      <c r="G6" s="15">
        <v>2889326.3280000002</v>
      </c>
      <c r="H6" s="15">
        <v>1867625.7</v>
      </c>
      <c r="I6" s="16">
        <f>500000+486746.774+243422.07</f>
        <v>1230168.844</v>
      </c>
      <c r="J6" s="17" t="s">
        <v>41</v>
      </c>
      <c r="K6" s="12" t="s">
        <v>22</v>
      </c>
    </row>
    <row r="7" spans="1:13" ht="25.5" x14ac:dyDescent="0.2">
      <c r="A7" s="91">
        <v>3</v>
      </c>
      <c r="B7" s="1" t="s">
        <v>31</v>
      </c>
      <c r="C7" s="11" t="s">
        <v>33</v>
      </c>
      <c r="D7" s="9">
        <v>2021</v>
      </c>
      <c r="E7" s="9">
        <v>2021</v>
      </c>
      <c r="F7" s="14">
        <v>25000</v>
      </c>
      <c r="G7" s="15">
        <v>24500</v>
      </c>
      <c r="H7" s="15">
        <v>24500</v>
      </c>
      <c r="I7" s="16">
        <v>24500</v>
      </c>
      <c r="J7" s="17" t="s">
        <v>29</v>
      </c>
      <c r="K7" s="12" t="s">
        <v>14</v>
      </c>
      <c r="L7" s="20"/>
    </row>
    <row r="8" spans="1:13" ht="39" customHeight="1" x14ac:dyDescent="0.2">
      <c r="A8" s="91">
        <v>4</v>
      </c>
      <c r="B8" s="19" t="s">
        <v>15</v>
      </c>
      <c r="C8" s="11" t="s">
        <v>35</v>
      </c>
      <c r="D8" s="9">
        <v>2020</v>
      </c>
      <c r="E8" s="9">
        <v>2021</v>
      </c>
      <c r="F8" s="14">
        <v>400000</v>
      </c>
      <c r="G8" s="15">
        <v>393816.07900000003</v>
      </c>
      <c r="H8" s="15">
        <v>383279</v>
      </c>
      <c r="I8" s="16">
        <f>60000+51918.341+79657.923+116064.867</f>
        <v>307641.13099999999</v>
      </c>
      <c r="J8" s="17" t="s">
        <v>208</v>
      </c>
      <c r="K8" s="12" t="s">
        <v>34</v>
      </c>
      <c r="L8" s="20"/>
    </row>
    <row r="9" spans="1:13" ht="39" customHeight="1" x14ac:dyDescent="0.2">
      <c r="A9" s="91">
        <v>5</v>
      </c>
      <c r="B9" s="18" t="s">
        <v>46</v>
      </c>
      <c r="C9" s="11" t="s">
        <v>47</v>
      </c>
      <c r="D9" s="9">
        <v>2021</v>
      </c>
      <c r="E9" s="9">
        <v>2021</v>
      </c>
      <c r="F9" s="14">
        <v>90000</v>
      </c>
      <c r="G9" s="15">
        <v>88000</v>
      </c>
      <c r="H9" s="15">
        <v>90000</v>
      </c>
      <c r="I9" s="16">
        <v>88000</v>
      </c>
      <c r="J9" s="17" t="s">
        <v>29</v>
      </c>
      <c r="K9" s="12" t="s">
        <v>14</v>
      </c>
      <c r="L9" s="20"/>
    </row>
    <row r="10" spans="1:13" ht="39" customHeight="1" x14ac:dyDescent="0.2">
      <c r="A10" s="91">
        <v>6</v>
      </c>
      <c r="B10" s="1" t="s">
        <v>48</v>
      </c>
      <c r="C10" s="11" t="s">
        <v>49</v>
      </c>
      <c r="D10" s="9">
        <v>2021</v>
      </c>
      <c r="E10" s="9">
        <v>2021</v>
      </c>
      <c r="F10" s="14">
        <v>85000</v>
      </c>
      <c r="G10" s="15">
        <v>84900</v>
      </c>
      <c r="H10" s="15">
        <v>85000</v>
      </c>
      <c r="I10" s="16">
        <v>84900</v>
      </c>
      <c r="J10" s="17" t="s">
        <v>29</v>
      </c>
      <c r="K10" s="12" t="s">
        <v>50</v>
      </c>
      <c r="L10" s="20"/>
    </row>
    <row r="11" spans="1:13" ht="39" customHeight="1" x14ac:dyDescent="0.2">
      <c r="A11" s="91">
        <v>7</v>
      </c>
      <c r="B11" s="66" t="s">
        <v>58</v>
      </c>
      <c r="C11" s="11" t="s">
        <v>214</v>
      </c>
      <c r="D11" s="55">
        <v>2020</v>
      </c>
      <c r="E11" s="55">
        <v>2021</v>
      </c>
      <c r="F11" s="14">
        <v>570000</v>
      </c>
      <c r="G11" s="15">
        <v>565523.66</v>
      </c>
      <c r="H11" s="56">
        <v>283583.40000000002</v>
      </c>
      <c r="I11" s="16">
        <f>165523.6+118059</f>
        <v>283582.59999999998</v>
      </c>
      <c r="J11" s="17" t="s">
        <v>41</v>
      </c>
      <c r="K11" s="12" t="s">
        <v>59</v>
      </c>
      <c r="L11" s="20"/>
    </row>
    <row r="12" spans="1:13" ht="51" x14ac:dyDescent="0.2">
      <c r="A12" s="91">
        <v>8</v>
      </c>
      <c r="B12" s="18" t="s">
        <v>72</v>
      </c>
      <c r="C12" s="11" t="s">
        <v>213</v>
      </c>
      <c r="D12" s="70">
        <v>2021</v>
      </c>
      <c r="E12" s="70">
        <v>2021</v>
      </c>
      <c r="F12" s="14">
        <v>60000</v>
      </c>
      <c r="G12" s="15">
        <v>60000</v>
      </c>
      <c r="H12" s="56">
        <v>60000</v>
      </c>
      <c r="I12" s="16">
        <v>60000</v>
      </c>
      <c r="J12" s="17" t="s">
        <v>41</v>
      </c>
      <c r="K12" s="12" t="s">
        <v>73</v>
      </c>
      <c r="L12" s="20"/>
    </row>
    <row r="13" spans="1:13" ht="25.5" x14ac:dyDescent="0.2">
      <c r="A13" s="91">
        <v>9</v>
      </c>
      <c r="B13" s="18" t="s">
        <v>81</v>
      </c>
      <c r="C13" s="11" t="s">
        <v>96</v>
      </c>
      <c r="D13" s="12">
        <v>2021</v>
      </c>
      <c r="E13" s="12">
        <v>2021</v>
      </c>
      <c r="F13" s="68">
        <v>186000</v>
      </c>
      <c r="G13" s="63">
        <v>185654.43799999999</v>
      </c>
      <c r="H13" s="56">
        <v>110000</v>
      </c>
      <c r="I13" s="65">
        <v>55000</v>
      </c>
      <c r="J13" s="98" t="s">
        <v>41</v>
      </c>
      <c r="K13" s="11" t="s">
        <v>88</v>
      </c>
      <c r="L13" s="20"/>
    </row>
    <row r="14" spans="1:13" ht="38.25" x14ac:dyDescent="0.2">
      <c r="A14" s="91">
        <v>10</v>
      </c>
      <c r="B14" s="18" t="s">
        <v>82</v>
      </c>
      <c r="C14" s="11" t="s">
        <v>97</v>
      </c>
      <c r="D14" s="12">
        <v>2021</v>
      </c>
      <c r="E14" s="12">
        <v>2021</v>
      </c>
      <c r="F14" s="68">
        <v>25500</v>
      </c>
      <c r="G14" s="63">
        <v>25316.776000000002</v>
      </c>
      <c r="H14" s="56">
        <v>25500</v>
      </c>
      <c r="I14" s="65">
        <v>25316.776000000002</v>
      </c>
      <c r="J14" s="98" t="s">
        <v>41</v>
      </c>
      <c r="K14" s="11" t="s">
        <v>89</v>
      </c>
      <c r="L14" s="20">
        <v>25316776</v>
      </c>
      <c r="M14" s="3" t="s">
        <v>95</v>
      </c>
    </row>
    <row r="15" spans="1:13" ht="38.25" x14ac:dyDescent="0.2">
      <c r="A15" s="91">
        <v>11</v>
      </c>
      <c r="B15" s="18" t="s">
        <v>83</v>
      </c>
      <c r="C15" s="11" t="s">
        <v>98</v>
      </c>
      <c r="D15" s="12">
        <v>2021</v>
      </c>
      <c r="E15" s="12">
        <v>2021</v>
      </c>
      <c r="F15" s="68">
        <v>78000</v>
      </c>
      <c r="G15" s="63">
        <v>78000</v>
      </c>
      <c r="H15" s="56">
        <v>78000</v>
      </c>
      <c r="I15" s="65">
        <v>58941.767999999996</v>
      </c>
      <c r="J15" s="98" t="s">
        <v>41</v>
      </c>
      <c r="K15" s="11" t="s">
        <v>90</v>
      </c>
      <c r="L15" s="20"/>
    </row>
    <row r="16" spans="1:13" ht="51" x14ac:dyDescent="0.2">
      <c r="A16" s="91">
        <v>12</v>
      </c>
      <c r="B16" s="1" t="s">
        <v>84</v>
      </c>
      <c r="C16" s="11" t="s">
        <v>99</v>
      </c>
      <c r="D16" s="12">
        <v>2021</v>
      </c>
      <c r="E16" s="12">
        <v>2021</v>
      </c>
      <c r="F16" s="68">
        <v>726000</v>
      </c>
      <c r="G16" s="77">
        <v>694653.04099999997</v>
      </c>
      <c r="H16" s="77">
        <v>430000</v>
      </c>
      <c r="I16" s="65">
        <f>100000+100000+30954+188336.175</f>
        <v>419290.17499999999</v>
      </c>
      <c r="J16" s="98" t="s">
        <v>41</v>
      </c>
      <c r="K16" s="11" t="s">
        <v>91</v>
      </c>
      <c r="L16" s="20"/>
    </row>
    <row r="17" spans="1:12" ht="51" x14ac:dyDescent="0.2">
      <c r="A17" s="91">
        <v>13</v>
      </c>
      <c r="B17" s="18" t="s">
        <v>85</v>
      </c>
      <c r="C17" s="11" t="s">
        <v>100</v>
      </c>
      <c r="D17" s="12">
        <v>2021</v>
      </c>
      <c r="E17" s="12">
        <v>2021</v>
      </c>
      <c r="F17" s="68">
        <v>700000</v>
      </c>
      <c r="G17" s="77">
        <v>698819.51699999999</v>
      </c>
      <c r="H17" s="77">
        <f>742125-350000</f>
        <v>392125</v>
      </c>
      <c r="I17" s="65">
        <f>200000+150000+31731.158</f>
        <v>381731.158</v>
      </c>
      <c r="J17" s="98" t="s">
        <v>41</v>
      </c>
      <c r="K17" s="11" t="s">
        <v>42</v>
      </c>
      <c r="L17" s="20"/>
    </row>
    <row r="18" spans="1:12" ht="25.5" x14ac:dyDescent="0.2">
      <c r="A18" s="91">
        <v>14</v>
      </c>
      <c r="B18" s="66" t="s">
        <v>86</v>
      </c>
      <c r="C18" s="11" t="s">
        <v>101</v>
      </c>
      <c r="D18" s="12">
        <v>2020</v>
      </c>
      <c r="E18" s="12">
        <v>2021</v>
      </c>
      <c r="F18" s="68">
        <v>312956</v>
      </c>
      <c r="G18" s="56">
        <v>312000</v>
      </c>
      <c r="H18" s="56">
        <v>88974.8</v>
      </c>
      <c r="I18" s="65">
        <v>88974</v>
      </c>
      <c r="J18" s="98" t="s">
        <v>41</v>
      </c>
      <c r="K18" s="11" t="s">
        <v>93</v>
      </c>
      <c r="L18" s="20"/>
    </row>
    <row r="19" spans="1:12" ht="25.5" x14ac:dyDescent="0.2">
      <c r="A19" s="91">
        <v>15</v>
      </c>
      <c r="B19" s="18" t="s">
        <v>87</v>
      </c>
      <c r="C19" s="11" t="s">
        <v>102</v>
      </c>
      <c r="D19" s="12">
        <v>2020</v>
      </c>
      <c r="E19" s="12">
        <v>2021</v>
      </c>
      <c r="F19" s="68">
        <v>120000</v>
      </c>
      <c r="G19" s="56">
        <v>116001.943</v>
      </c>
      <c r="H19" s="56">
        <v>56001.9</v>
      </c>
      <c r="I19" s="65">
        <f>54569.073+1432</f>
        <v>56001.072999999997</v>
      </c>
      <c r="J19" s="98" t="s">
        <v>41</v>
      </c>
      <c r="K19" s="11" t="s">
        <v>94</v>
      </c>
      <c r="L19" s="20"/>
    </row>
    <row r="20" spans="1:12" ht="25.5" x14ac:dyDescent="0.2">
      <c r="A20" s="91">
        <v>16</v>
      </c>
      <c r="B20" s="18" t="s">
        <v>104</v>
      </c>
      <c r="C20" s="11" t="s">
        <v>105</v>
      </c>
      <c r="D20" s="12">
        <v>2021</v>
      </c>
      <c r="E20" s="12">
        <v>2021</v>
      </c>
      <c r="F20" s="68">
        <v>226900</v>
      </c>
      <c r="G20" s="56">
        <v>223471.90400000001</v>
      </c>
      <c r="H20" s="56">
        <v>137000</v>
      </c>
      <c r="I20" s="65">
        <f>40000+85934.668</f>
        <v>125934.66800000001</v>
      </c>
      <c r="J20" s="98" t="s">
        <v>41</v>
      </c>
      <c r="K20" s="11" t="s">
        <v>106</v>
      </c>
      <c r="L20" s="20"/>
    </row>
    <row r="21" spans="1:12" ht="25.5" x14ac:dyDescent="0.2">
      <c r="A21" s="91">
        <v>17</v>
      </c>
      <c r="B21" s="18" t="s">
        <v>107</v>
      </c>
      <c r="C21" s="11" t="s">
        <v>108</v>
      </c>
      <c r="D21" s="12">
        <v>2020</v>
      </c>
      <c r="E21" s="12">
        <v>2021</v>
      </c>
      <c r="F21" s="68">
        <v>120000</v>
      </c>
      <c r="G21" s="56">
        <v>114967.211</v>
      </c>
      <c r="H21" s="56">
        <v>35424.400000000001</v>
      </c>
      <c r="I21" s="65">
        <v>32519.267</v>
      </c>
      <c r="J21" s="98" t="s">
        <v>41</v>
      </c>
      <c r="K21" s="11" t="s">
        <v>94</v>
      </c>
      <c r="L21" s="20"/>
    </row>
    <row r="22" spans="1:12" ht="51" x14ac:dyDescent="0.2">
      <c r="A22" s="91">
        <v>18</v>
      </c>
      <c r="B22" s="18" t="s">
        <v>109</v>
      </c>
      <c r="C22" s="11" t="s">
        <v>111</v>
      </c>
      <c r="D22" s="12">
        <v>2020</v>
      </c>
      <c r="E22" s="12">
        <v>2021</v>
      </c>
      <c r="F22" s="68">
        <v>100700</v>
      </c>
      <c r="G22" s="56">
        <v>99817.452000000005</v>
      </c>
      <c r="H22" s="56">
        <v>62176.7</v>
      </c>
      <c r="I22" s="65">
        <f>59576.377+866.621</f>
        <v>60442.998</v>
      </c>
      <c r="J22" s="98" t="s">
        <v>41</v>
      </c>
      <c r="K22" s="11" t="s">
        <v>110</v>
      </c>
      <c r="L22" s="20"/>
    </row>
    <row r="23" spans="1:12" ht="38.25" x14ac:dyDescent="0.2">
      <c r="A23" s="91">
        <v>19</v>
      </c>
      <c r="B23" s="18" t="s">
        <v>118</v>
      </c>
      <c r="C23" s="11" t="s">
        <v>121</v>
      </c>
      <c r="D23" s="78">
        <v>2021</v>
      </c>
      <c r="E23" s="78">
        <v>2021</v>
      </c>
      <c r="F23" s="68">
        <v>80000</v>
      </c>
      <c r="G23" s="56">
        <v>0</v>
      </c>
      <c r="H23" s="56">
        <v>80000</v>
      </c>
      <c r="I23" s="65">
        <f>40000+40000</f>
        <v>80000</v>
      </c>
      <c r="J23" s="98" t="s">
        <v>41</v>
      </c>
      <c r="K23" s="18" t="s">
        <v>122</v>
      </c>
      <c r="L23" s="20"/>
    </row>
    <row r="24" spans="1:12" ht="51" x14ac:dyDescent="0.2">
      <c r="A24" s="91">
        <v>20</v>
      </c>
      <c r="B24" s="18" t="s">
        <v>119</v>
      </c>
      <c r="C24" s="11" t="s">
        <v>121</v>
      </c>
      <c r="D24" s="78">
        <v>2021</v>
      </c>
      <c r="E24" s="78">
        <v>2021</v>
      </c>
      <c r="F24" s="68">
        <v>80000</v>
      </c>
      <c r="G24" s="56">
        <v>0</v>
      </c>
      <c r="H24" s="56">
        <v>80000</v>
      </c>
      <c r="I24" s="65">
        <f>40000+40000</f>
        <v>80000</v>
      </c>
      <c r="J24" s="98" t="s">
        <v>41</v>
      </c>
      <c r="K24" s="18" t="s">
        <v>123</v>
      </c>
      <c r="L24" s="20"/>
    </row>
    <row r="25" spans="1:12" ht="51" x14ac:dyDescent="0.2">
      <c r="A25" s="91">
        <v>21</v>
      </c>
      <c r="B25" s="18" t="s">
        <v>120</v>
      </c>
      <c r="C25" s="11" t="s">
        <v>121</v>
      </c>
      <c r="D25" s="78">
        <v>2021</v>
      </c>
      <c r="E25" s="78">
        <v>2021</v>
      </c>
      <c r="F25" s="68">
        <v>80000</v>
      </c>
      <c r="G25" s="56">
        <v>0</v>
      </c>
      <c r="H25" s="56">
        <v>80000</v>
      </c>
      <c r="I25" s="65">
        <f>40000+40000</f>
        <v>80000</v>
      </c>
      <c r="J25" s="98" t="s">
        <v>41</v>
      </c>
      <c r="K25" s="18" t="s">
        <v>124</v>
      </c>
      <c r="L25" s="20"/>
    </row>
    <row r="26" spans="1:12" ht="51" x14ac:dyDescent="0.2">
      <c r="A26" s="91">
        <v>22</v>
      </c>
      <c r="B26" s="1" t="s">
        <v>127</v>
      </c>
      <c r="C26" s="11" t="s">
        <v>128</v>
      </c>
      <c r="D26" s="78">
        <v>2021</v>
      </c>
      <c r="E26" s="78">
        <v>2021</v>
      </c>
      <c r="F26" s="68">
        <v>192000</v>
      </c>
      <c r="G26" s="56">
        <v>189578.696</v>
      </c>
      <c r="H26" s="56">
        <v>120000</v>
      </c>
      <c r="I26" s="65">
        <f>60000+7066.673</f>
        <v>67066.672999999995</v>
      </c>
      <c r="J26" s="98" t="s">
        <v>41</v>
      </c>
      <c r="K26" s="18" t="s">
        <v>131</v>
      </c>
      <c r="L26" s="20"/>
    </row>
    <row r="27" spans="1:12" ht="38.25" x14ac:dyDescent="0.2">
      <c r="A27" s="91">
        <v>23</v>
      </c>
      <c r="B27" s="18" t="s">
        <v>129</v>
      </c>
      <c r="C27" s="11" t="s">
        <v>130</v>
      </c>
      <c r="D27" s="78">
        <v>2021</v>
      </c>
      <c r="E27" s="78">
        <v>2021</v>
      </c>
      <c r="F27" s="68">
        <v>70000</v>
      </c>
      <c r="G27" s="56">
        <v>69992.402000000002</v>
      </c>
      <c r="H27" s="56">
        <v>70000</v>
      </c>
      <c r="I27" s="65">
        <v>68920.823999999993</v>
      </c>
      <c r="J27" s="98" t="s">
        <v>41</v>
      </c>
      <c r="K27" s="18" t="s">
        <v>42</v>
      </c>
      <c r="L27" s="20"/>
    </row>
    <row r="28" spans="1:12" ht="63.75" x14ac:dyDescent="0.2">
      <c r="A28" s="91">
        <v>24</v>
      </c>
      <c r="B28" s="18" t="s">
        <v>132</v>
      </c>
      <c r="C28" s="11" t="s">
        <v>135</v>
      </c>
      <c r="D28" s="78">
        <v>2021</v>
      </c>
      <c r="E28" s="78">
        <v>2021</v>
      </c>
      <c r="F28" s="68">
        <v>200000</v>
      </c>
      <c r="G28" s="56">
        <v>193568.11</v>
      </c>
      <c r="H28" s="56">
        <v>150000</v>
      </c>
      <c r="I28" s="65">
        <f>60000+9700+1084.294</f>
        <v>70784.293999999994</v>
      </c>
      <c r="J28" s="98" t="s">
        <v>41</v>
      </c>
      <c r="K28" s="18" t="s">
        <v>22</v>
      </c>
      <c r="L28" s="20"/>
    </row>
    <row r="29" spans="1:12" ht="51" x14ac:dyDescent="0.2">
      <c r="A29" s="91">
        <v>25</v>
      </c>
      <c r="B29" s="18" t="s">
        <v>133</v>
      </c>
      <c r="C29" s="11" t="s">
        <v>130</v>
      </c>
      <c r="D29" s="78">
        <v>2021</v>
      </c>
      <c r="E29" s="78">
        <v>2021</v>
      </c>
      <c r="F29" s="68">
        <v>133300</v>
      </c>
      <c r="G29" s="56">
        <v>127164.073</v>
      </c>
      <c r="H29" s="56">
        <v>133300</v>
      </c>
      <c r="I29" s="65">
        <v>40000</v>
      </c>
      <c r="J29" s="98" t="s">
        <v>41</v>
      </c>
      <c r="K29" s="18" t="s">
        <v>22</v>
      </c>
      <c r="L29" s="20"/>
    </row>
    <row r="30" spans="1:12" ht="51" x14ac:dyDescent="0.2">
      <c r="A30" s="91">
        <v>26</v>
      </c>
      <c r="B30" s="19" t="s">
        <v>134</v>
      </c>
      <c r="C30" s="11" t="s">
        <v>136</v>
      </c>
      <c r="D30" s="78">
        <v>2020</v>
      </c>
      <c r="E30" s="78">
        <v>2021</v>
      </c>
      <c r="F30" s="68">
        <v>171000</v>
      </c>
      <c r="G30" s="56">
        <v>170293.3</v>
      </c>
      <c r="H30" s="56">
        <v>171000</v>
      </c>
      <c r="I30" s="65">
        <v>50000</v>
      </c>
      <c r="J30" s="98" t="s">
        <v>41</v>
      </c>
      <c r="K30" s="18" t="s">
        <v>22</v>
      </c>
      <c r="L30" s="20"/>
    </row>
    <row r="31" spans="1:12" ht="25.5" x14ac:dyDescent="0.2">
      <c r="A31" s="91">
        <v>27</v>
      </c>
      <c r="B31" s="1" t="s">
        <v>137</v>
      </c>
      <c r="C31" s="11" t="s">
        <v>138</v>
      </c>
      <c r="D31" s="78">
        <v>2021</v>
      </c>
      <c r="E31" s="78">
        <v>2021</v>
      </c>
      <c r="F31" s="68">
        <v>65600</v>
      </c>
      <c r="G31" s="56">
        <v>65484.262999999999</v>
      </c>
      <c r="H31" s="56">
        <v>65600</v>
      </c>
      <c r="I31" s="65">
        <f>30000+33291.668</f>
        <v>63291.667999999998</v>
      </c>
      <c r="J31" s="98" t="s">
        <v>41</v>
      </c>
      <c r="K31" s="18" t="s">
        <v>89</v>
      </c>
      <c r="L31" s="20"/>
    </row>
    <row r="32" spans="1:12" ht="38.25" x14ac:dyDescent="0.2">
      <c r="A32" s="91">
        <v>28</v>
      </c>
      <c r="B32" s="1" t="s">
        <v>139</v>
      </c>
      <c r="C32" s="11" t="s">
        <v>103</v>
      </c>
      <c r="D32" s="79">
        <v>2021</v>
      </c>
      <c r="E32" s="79">
        <v>2022</v>
      </c>
      <c r="F32" s="68">
        <v>2000000</v>
      </c>
      <c r="G32" s="56">
        <v>1990437.3</v>
      </c>
      <c r="H32" s="56">
        <v>1100000</v>
      </c>
      <c r="I32" s="65">
        <f>30000+300000+200000+3792+259888+6320+300000</f>
        <v>1100000</v>
      </c>
      <c r="J32" s="98" t="s">
        <v>172</v>
      </c>
      <c r="K32" s="18" t="s">
        <v>42</v>
      </c>
      <c r="L32" s="20"/>
    </row>
    <row r="33" spans="1:12" ht="38.25" x14ac:dyDescent="0.2">
      <c r="A33" s="91">
        <v>29</v>
      </c>
      <c r="B33" s="1" t="s">
        <v>141</v>
      </c>
      <c r="C33" s="11" t="s">
        <v>30</v>
      </c>
      <c r="D33" s="79">
        <v>2021</v>
      </c>
      <c r="E33" s="79">
        <v>2021</v>
      </c>
      <c r="F33" s="68">
        <v>180440</v>
      </c>
      <c r="G33" s="56">
        <v>166700.72399999999</v>
      </c>
      <c r="H33" s="56">
        <v>180440</v>
      </c>
      <c r="I33" s="65">
        <f>143513.148+5850+1396.516</f>
        <v>150759.66399999999</v>
      </c>
      <c r="J33" s="98" t="s">
        <v>41</v>
      </c>
      <c r="K33" s="18" t="s">
        <v>142</v>
      </c>
      <c r="L33" s="20"/>
    </row>
    <row r="34" spans="1:12" ht="25.5" x14ac:dyDescent="0.2">
      <c r="A34" s="91">
        <v>30</v>
      </c>
      <c r="B34" s="18" t="s">
        <v>143</v>
      </c>
      <c r="C34" s="11" t="s">
        <v>144</v>
      </c>
      <c r="D34" s="79">
        <v>2020</v>
      </c>
      <c r="E34" s="79">
        <v>2021</v>
      </c>
      <c r="F34" s="68">
        <v>25000</v>
      </c>
      <c r="G34" s="56">
        <v>22998.182000000001</v>
      </c>
      <c r="H34" s="56">
        <v>22998.2</v>
      </c>
      <c r="I34" s="65">
        <v>6800</v>
      </c>
      <c r="J34" s="98" t="s">
        <v>41</v>
      </c>
      <c r="K34" s="18" t="s">
        <v>145</v>
      </c>
      <c r="L34" s="20"/>
    </row>
    <row r="35" spans="1:12" ht="38.25" x14ac:dyDescent="0.2">
      <c r="A35" s="91">
        <v>31</v>
      </c>
      <c r="B35" s="1" t="s">
        <v>146</v>
      </c>
      <c r="C35" s="11" t="s">
        <v>138</v>
      </c>
      <c r="D35" s="79">
        <v>2020</v>
      </c>
      <c r="E35" s="79">
        <v>2021</v>
      </c>
      <c r="F35" s="68">
        <v>369600</v>
      </c>
      <c r="G35" s="56">
        <v>358341.49099999998</v>
      </c>
      <c r="H35" s="56">
        <v>369600</v>
      </c>
      <c r="I35" s="65">
        <v>214649.09700000001</v>
      </c>
      <c r="J35" s="98" t="s">
        <v>172</v>
      </c>
      <c r="K35" s="18" t="s">
        <v>22</v>
      </c>
      <c r="L35" s="20"/>
    </row>
    <row r="36" spans="1:12" ht="38.25" x14ac:dyDescent="0.2">
      <c r="A36" s="91">
        <v>32</v>
      </c>
      <c r="B36" s="18" t="s">
        <v>147</v>
      </c>
      <c r="C36" s="11" t="s">
        <v>140</v>
      </c>
      <c r="D36" s="79">
        <v>2020</v>
      </c>
      <c r="E36" s="79">
        <v>2021</v>
      </c>
      <c r="F36" s="68">
        <v>55000</v>
      </c>
      <c r="G36" s="56">
        <v>54973.482000000004</v>
      </c>
      <c r="H36" s="56">
        <v>54973.5</v>
      </c>
      <c r="I36" s="65">
        <v>52587.008000000002</v>
      </c>
      <c r="J36" s="98" t="s">
        <v>41</v>
      </c>
      <c r="K36" s="18" t="s">
        <v>22</v>
      </c>
      <c r="L36" s="20"/>
    </row>
    <row r="37" spans="1:12" ht="25.5" x14ac:dyDescent="0.2">
      <c r="A37" s="91">
        <v>33</v>
      </c>
      <c r="B37" s="18" t="s">
        <v>148</v>
      </c>
      <c r="C37" s="11"/>
      <c r="D37" s="79">
        <v>2021</v>
      </c>
      <c r="E37" s="79">
        <v>2021</v>
      </c>
      <c r="F37" s="68">
        <v>30000</v>
      </c>
      <c r="G37" s="56">
        <v>28757.907999999999</v>
      </c>
      <c r="H37" s="56">
        <v>30000</v>
      </c>
      <c r="I37" s="65">
        <f>14378.954+14378.954</f>
        <v>28757.907999999999</v>
      </c>
      <c r="J37" s="98" t="s">
        <v>41</v>
      </c>
      <c r="K37" s="18" t="s">
        <v>149</v>
      </c>
      <c r="L37" s="20"/>
    </row>
    <row r="38" spans="1:12" ht="51" x14ac:dyDescent="0.2">
      <c r="A38" s="91">
        <v>34</v>
      </c>
      <c r="B38" s="1" t="s">
        <v>150</v>
      </c>
      <c r="C38" s="11" t="s">
        <v>140</v>
      </c>
      <c r="D38" s="79">
        <v>2021</v>
      </c>
      <c r="E38" s="79">
        <v>2021</v>
      </c>
      <c r="F38" s="68">
        <v>46400</v>
      </c>
      <c r="G38" s="56">
        <v>45382.877</v>
      </c>
      <c r="H38" s="56">
        <v>46400</v>
      </c>
      <c r="I38" s="65">
        <v>42346.29</v>
      </c>
      <c r="J38" s="98" t="s">
        <v>41</v>
      </c>
      <c r="K38" s="18" t="s">
        <v>151</v>
      </c>
      <c r="L38" s="20"/>
    </row>
    <row r="39" spans="1:12" ht="38.25" x14ac:dyDescent="0.2">
      <c r="A39" s="91">
        <v>35</v>
      </c>
      <c r="B39" s="1" t="s">
        <v>161</v>
      </c>
      <c r="C39" s="11" t="s">
        <v>162</v>
      </c>
      <c r="D39" s="79">
        <v>2021</v>
      </c>
      <c r="E39" s="79">
        <v>2021</v>
      </c>
      <c r="F39" s="68">
        <v>180000</v>
      </c>
      <c r="G39" s="56">
        <v>173681.23300000001</v>
      </c>
      <c r="H39" s="56">
        <v>139372.9</v>
      </c>
      <c r="I39" s="65">
        <f>50000+79793.267</f>
        <v>129793.26700000001</v>
      </c>
      <c r="J39" s="98" t="s">
        <v>41</v>
      </c>
      <c r="K39" s="18" t="s">
        <v>91</v>
      </c>
      <c r="L39" s="20"/>
    </row>
    <row r="40" spans="1:12" ht="25.5" x14ac:dyDescent="0.2">
      <c r="A40" s="91">
        <v>36</v>
      </c>
      <c r="B40" s="1" t="s">
        <v>163</v>
      </c>
      <c r="C40" s="11" t="s">
        <v>164</v>
      </c>
      <c r="D40" s="79">
        <v>2021</v>
      </c>
      <c r="E40" s="79">
        <v>2022</v>
      </c>
      <c r="F40" s="68">
        <v>530458.9</v>
      </c>
      <c r="G40" s="56">
        <v>522453.50699999998</v>
      </c>
      <c r="H40" s="56">
        <v>160000</v>
      </c>
      <c r="I40" s="65">
        <f>100000+41906.131+18093.864</f>
        <v>159999.995</v>
      </c>
      <c r="J40" s="98" t="s">
        <v>167</v>
      </c>
      <c r="K40" s="18" t="s">
        <v>88</v>
      </c>
      <c r="L40" s="20"/>
    </row>
    <row r="41" spans="1:12" ht="25.5" x14ac:dyDescent="0.2">
      <c r="A41" s="91">
        <v>37</v>
      </c>
      <c r="B41" s="1" t="s">
        <v>209</v>
      </c>
      <c r="C41" s="11" t="s">
        <v>215</v>
      </c>
      <c r="D41" s="79">
        <v>2021</v>
      </c>
      <c r="E41" s="79">
        <v>2022</v>
      </c>
      <c r="F41" s="68">
        <v>379658.6</v>
      </c>
      <c r="G41" s="56">
        <v>358062.158</v>
      </c>
      <c r="H41" s="56">
        <v>150000</v>
      </c>
      <c r="I41" s="65">
        <v>0</v>
      </c>
      <c r="J41" s="98" t="s">
        <v>32</v>
      </c>
      <c r="K41" s="18" t="s">
        <v>210</v>
      </c>
      <c r="L41" s="20"/>
    </row>
    <row r="42" spans="1:12" ht="51" x14ac:dyDescent="0.2">
      <c r="A42" s="91">
        <v>38</v>
      </c>
      <c r="B42" s="1" t="s">
        <v>165</v>
      </c>
      <c r="C42" s="11" t="s">
        <v>166</v>
      </c>
      <c r="D42" s="79">
        <v>2021</v>
      </c>
      <c r="E42" s="79">
        <v>2021</v>
      </c>
      <c r="F42" s="68">
        <v>66000</v>
      </c>
      <c r="G42" s="56">
        <v>64572.309000000001</v>
      </c>
      <c r="H42" s="56">
        <v>66000</v>
      </c>
      <c r="I42" s="65">
        <v>20000</v>
      </c>
      <c r="J42" s="98" t="s">
        <v>41</v>
      </c>
      <c r="K42" s="18" t="s">
        <v>168</v>
      </c>
      <c r="L42" s="20"/>
    </row>
    <row r="43" spans="1:12" ht="38.25" x14ac:dyDescent="0.2">
      <c r="A43" s="91">
        <v>39</v>
      </c>
      <c r="B43" s="1" t="s">
        <v>173</v>
      </c>
      <c r="C43" s="79" t="s">
        <v>174</v>
      </c>
      <c r="D43" s="79">
        <v>2021</v>
      </c>
      <c r="E43" s="79">
        <v>2021</v>
      </c>
      <c r="F43" s="68">
        <v>166000</v>
      </c>
      <c r="G43" s="56">
        <v>165440.99600000001</v>
      </c>
      <c r="H43" s="56">
        <v>166000</v>
      </c>
      <c r="I43" s="65">
        <f>50000+90076.208</f>
        <v>140076.20799999998</v>
      </c>
      <c r="J43" s="98" t="s">
        <v>172</v>
      </c>
      <c r="K43" s="18" t="s">
        <v>175</v>
      </c>
      <c r="L43" s="20"/>
    </row>
    <row r="44" spans="1:12" ht="51" x14ac:dyDescent="0.2">
      <c r="A44" s="91">
        <v>40</v>
      </c>
      <c r="B44" s="1" t="s">
        <v>176</v>
      </c>
      <c r="C44" s="79" t="s">
        <v>189</v>
      </c>
      <c r="D44" s="79">
        <v>2021</v>
      </c>
      <c r="E44" s="79">
        <v>2021</v>
      </c>
      <c r="F44" s="68">
        <v>235000</v>
      </c>
      <c r="G44" s="56">
        <v>225500</v>
      </c>
      <c r="H44" s="56">
        <v>235000</v>
      </c>
      <c r="I44" s="65">
        <v>225500</v>
      </c>
      <c r="J44" s="98" t="s">
        <v>41</v>
      </c>
      <c r="K44" s="18" t="s">
        <v>177</v>
      </c>
      <c r="L44" s="20"/>
    </row>
    <row r="45" spans="1:12" ht="51" x14ac:dyDescent="0.2">
      <c r="A45" s="91">
        <v>41</v>
      </c>
      <c r="B45" s="18" t="s">
        <v>188</v>
      </c>
      <c r="C45" s="79" t="s">
        <v>217</v>
      </c>
      <c r="D45" s="79">
        <v>2021</v>
      </c>
      <c r="E45" s="79">
        <v>2021</v>
      </c>
      <c r="F45" s="68">
        <v>90000</v>
      </c>
      <c r="G45" s="56">
        <v>82452.3</v>
      </c>
      <c r="H45" s="56">
        <v>90000</v>
      </c>
      <c r="I45" s="65">
        <f>4500+676.787+74568.386</f>
        <v>79745.172999999995</v>
      </c>
      <c r="J45" s="98" t="s">
        <v>41</v>
      </c>
      <c r="K45" s="18" t="s">
        <v>190</v>
      </c>
      <c r="L45" s="20"/>
    </row>
    <row r="46" spans="1:12" ht="25.5" x14ac:dyDescent="0.2">
      <c r="A46" s="91">
        <v>42</v>
      </c>
      <c r="B46" s="18" t="s">
        <v>194</v>
      </c>
      <c r="C46" s="79" t="s">
        <v>216</v>
      </c>
      <c r="D46" s="79">
        <v>2021</v>
      </c>
      <c r="E46" s="79">
        <v>2021</v>
      </c>
      <c r="F46" s="68">
        <v>35000</v>
      </c>
      <c r="G46" s="77">
        <v>26937.175999999999</v>
      </c>
      <c r="H46" s="56">
        <v>35000</v>
      </c>
      <c r="I46" s="65">
        <v>26235.564999999999</v>
      </c>
      <c r="J46" s="98" t="s">
        <v>41</v>
      </c>
      <c r="K46" s="18" t="s">
        <v>195</v>
      </c>
      <c r="L46" s="20"/>
    </row>
    <row r="47" spans="1:12" ht="38.25" x14ac:dyDescent="0.2">
      <c r="A47" s="91">
        <v>43</v>
      </c>
      <c r="B47" s="19" t="s">
        <v>196</v>
      </c>
      <c r="C47" s="79" t="s">
        <v>218</v>
      </c>
      <c r="D47" s="79">
        <v>2020</v>
      </c>
      <c r="E47" s="79">
        <v>2021</v>
      </c>
      <c r="F47" s="68">
        <v>150000</v>
      </c>
      <c r="G47" s="56">
        <v>126229.4</v>
      </c>
      <c r="H47" s="56">
        <v>126229.4</v>
      </c>
      <c r="I47" s="65">
        <v>70000</v>
      </c>
      <c r="J47" s="98" t="s">
        <v>56</v>
      </c>
      <c r="K47" s="18" t="s">
        <v>197</v>
      </c>
      <c r="L47" s="20"/>
    </row>
    <row r="48" spans="1:12" ht="38.25" x14ac:dyDescent="0.2">
      <c r="A48" s="91">
        <v>44</v>
      </c>
      <c r="B48" s="18" t="s">
        <v>198</v>
      </c>
      <c r="C48" s="79" t="s">
        <v>219</v>
      </c>
      <c r="D48" s="79">
        <v>2021</v>
      </c>
      <c r="E48" s="79">
        <v>2021</v>
      </c>
      <c r="F48" s="68">
        <v>150000</v>
      </c>
      <c r="G48" s="77">
        <v>150000</v>
      </c>
      <c r="H48" s="56">
        <v>150000</v>
      </c>
      <c r="I48" s="65">
        <f>13500+10800</f>
        <v>24300</v>
      </c>
      <c r="J48" s="98" t="s">
        <v>56</v>
      </c>
      <c r="K48" s="18" t="s">
        <v>203</v>
      </c>
      <c r="L48" s="20"/>
    </row>
    <row r="49" spans="1:12" ht="51" x14ac:dyDescent="0.2">
      <c r="A49" s="104">
        <v>45</v>
      </c>
      <c r="B49" s="1" t="s">
        <v>211</v>
      </c>
      <c r="C49" s="79" t="s">
        <v>103</v>
      </c>
      <c r="D49" s="79">
        <v>2021</v>
      </c>
      <c r="E49" s="79">
        <v>2022</v>
      </c>
      <c r="F49" s="68">
        <v>4000000</v>
      </c>
      <c r="G49" s="77">
        <v>3962725.32</v>
      </c>
      <c r="H49" s="100">
        <v>2500000</v>
      </c>
      <c r="I49" s="65">
        <v>0</v>
      </c>
      <c r="J49" s="98" t="s">
        <v>212</v>
      </c>
      <c r="K49" s="18" t="s">
        <v>22</v>
      </c>
      <c r="L49" s="20"/>
    </row>
    <row r="50" spans="1:12" s="24" customFormat="1" ht="24.75" customHeight="1" x14ac:dyDescent="0.2">
      <c r="A50" s="117" t="s">
        <v>6</v>
      </c>
      <c r="B50" s="118"/>
      <c r="C50" s="22"/>
      <c r="D50" s="22"/>
      <c r="E50" s="22"/>
      <c r="F50" s="23">
        <f>SUM(F5:F49)</f>
        <v>17646513.5</v>
      </c>
      <c r="G50" s="23">
        <f t="shared" ref="G50:I50" si="0">SUM(G5:G49)</f>
        <v>16055995.556000002</v>
      </c>
      <c r="H50" s="23">
        <f t="shared" si="0"/>
        <v>10841104.900000002</v>
      </c>
      <c r="I50" s="113">
        <f t="shared" si="0"/>
        <v>6514058.0920000002</v>
      </c>
      <c r="J50" s="99"/>
      <c r="K50" s="22"/>
    </row>
    <row r="51" spans="1:12" ht="12.75" x14ac:dyDescent="0.2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</row>
    <row r="52" spans="1:12" ht="12.75" x14ac:dyDescent="0.2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</row>
    <row r="53" spans="1:12" ht="12.75" x14ac:dyDescent="0.2">
      <c r="B53" s="116" t="s">
        <v>158</v>
      </c>
      <c r="C53" s="116"/>
      <c r="D53" s="116"/>
      <c r="E53" s="116"/>
      <c r="F53" s="116"/>
      <c r="G53" s="116"/>
      <c r="H53" s="116"/>
      <c r="I53" s="116"/>
      <c r="J53" s="116"/>
      <c r="K53" s="116"/>
      <c r="L53" s="116"/>
    </row>
    <row r="54" spans="1:12" ht="12.75" x14ac:dyDescent="0.2">
      <c r="B54" s="103"/>
      <c r="C54" s="103"/>
      <c r="D54" s="103"/>
      <c r="E54" s="103"/>
      <c r="F54" s="103"/>
      <c r="G54" s="103"/>
      <c r="H54" s="103"/>
      <c r="I54" s="103"/>
      <c r="J54" s="21"/>
      <c r="K54" s="21"/>
      <c r="L54" s="21"/>
    </row>
    <row r="55" spans="1:12" ht="12.75" x14ac:dyDescent="0.2">
      <c r="B55" s="116" t="s">
        <v>159</v>
      </c>
      <c r="C55" s="116"/>
      <c r="D55" s="116"/>
      <c r="E55" s="116"/>
      <c r="F55" s="116"/>
      <c r="G55" s="116"/>
      <c r="H55" s="116"/>
      <c r="I55" s="116"/>
      <c r="J55" s="84"/>
      <c r="K55" s="21"/>
      <c r="L55" s="21"/>
    </row>
  </sheetData>
  <mergeCells count="14">
    <mergeCell ref="B53:L53"/>
    <mergeCell ref="B55:I55"/>
    <mergeCell ref="A50:B50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honeticPr fontId="7" type="noConversion"/>
  <pageMargins left="0.196850393700787" right="0" top="0.196850393700787" bottom="0.196850393700787" header="0.31496062992126" footer="0.31496062992126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3"/>
  <sheetViews>
    <sheetView tabSelected="1" workbookViewId="0">
      <pane xSplit="6" ySplit="4" topLeftCell="G11" activePane="bottomRight" state="frozen"/>
      <selection pane="topRight" activeCell="G1" sqref="G1"/>
      <selection pane="bottomLeft" activeCell="A5" sqref="A5"/>
      <selection pane="bottomRight" activeCell="J16" sqref="J16"/>
    </sheetView>
  </sheetViews>
  <sheetFormatPr defaultRowHeight="33.75" customHeight="1" x14ac:dyDescent="0.2"/>
  <cols>
    <col min="1" max="1" width="2" style="25" customWidth="1"/>
    <col min="2" max="2" width="3.140625" style="53" customWidth="1"/>
    <col min="3" max="3" width="30.28515625" style="25" customWidth="1"/>
    <col min="4" max="4" width="11.28515625" style="21" customWidth="1"/>
    <col min="5" max="5" width="8.42578125" style="21" customWidth="1"/>
    <col min="6" max="6" width="8.85546875" style="21" customWidth="1"/>
    <col min="7" max="7" width="14.28515625" style="26" customWidth="1"/>
    <col min="8" max="8" width="15.140625" style="26" bestFit="1" customWidth="1"/>
    <col min="9" max="9" width="13.85546875" style="26" customWidth="1"/>
    <col min="10" max="10" width="13.7109375" style="26" customWidth="1"/>
    <col min="11" max="11" width="28.7109375" style="25" customWidth="1"/>
    <col min="12" max="12" width="15.42578125" style="25" customWidth="1"/>
    <col min="13" max="13" width="15.7109375" style="25" customWidth="1"/>
    <col min="14" max="14" width="13.5703125" style="25" customWidth="1"/>
    <col min="15" max="16384" width="9.140625" style="25"/>
  </cols>
  <sheetData>
    <row r="1" spans="2:14" ht="21.75" customHeight="1" x14ac:dyDescent="0.2">
      <c r="C1" s="119" t="s">
        <v>233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4" ht="15.75" customHeight="1" x14ac:dyDescent="0.2">
      <c r="C2" s="4">
        <v>44561</v>
      </c>
      <c r="D2" s="5"/>
      <c r="E2" s="5"/>
      <c r="L2" s="27" t="s">
        <v>7</v>
      </c>
    </row>
    <row r="3" spans="2:14" ht="33.75" customHeight="1" x14ac:dyDescent="0.2">
      <c r="B3" s="120" t="s">
        <v>0</v>
      </c>
      <c r="C3" s="121" t="s">
        <v>1</v>
      </c>
      <c r="D3" s="121" t="s">
        <v>10</v>
      </c>
      <c r="E3" s="121" t="s">
        <v>13</v>
      </c>
      <c r="F3" s="121"/>
      <c r="G3" s="121" t="s">
        <v>5</v>
      </c>
      <c r="H3" s="121" t="s">
        <v>2</v>
      </c>
      <c r="I3" s="121" t="s">
        <v>23</v>
      </c>
      <c r="J3" s="121" t="s">
        <v>9</v>
      </c>
      <c r="K3" s="121" t="s">
        <v>3</v>
      </c>
      <c r="L3" s="121" t="s">
        <v>4</v>
      </c>
    </row>
    <row r="4" spans="2:14" ht="24.75" customHeight="1" x14ac:dyDescent="0.2">
      <c r="B4" s="120"/>
      <c r="C4" s="121"/>
      <c r="D4" s="121"/>
      <c r="E4" s="9" t="s">
        <v>11</v>
      </c>
      <c r="F4" s="9" t="s">
        <v>12</v>
      </c>
      <c r="G4" s="121"/>
      <c r="H4" s="121"/>
      <c r="I4" s="121"/>
      <c r="J4" s="121"/>
      <c r="K4" s="121"/>
      <c r="L4" s="121"/>
    </row>
    <row r="5" spans="2:14" ht="51" x14ac:dyDescent="0.2">
      <c r="B5" s="10">
        <v>1</v>
      </c>
      <c r="C5" s="18" t="s">
        <v>39</v>
      </c>
      <c r="D5" s="11" t="s">
        <v>40</v>
      </c>
      <c r="E5" s="11">
        <v>2020</v>
      </c>
      <c r="F5" s="62">
        <v>2021</v>
      </c>
      <c r="G5" s="28">
        <v>500000</v>
      </c>
      <c r="H5" s="63">
        <v>479283.97200000001</v>
      </c>
      <c r="I5" s="56">
        <v>179283.9</v>
      </c>
      <c r="J5" s="112">
        <f>47746.697+131537.2</f>
        <v>179283.897</v>
      </c>
      <c r="K5" s="29" t="s">
        <v>41</v>
      </c>
      <c r="L5" s="11" t="s">
        <v>42</v>
      </c>
      <c r="N5" s="30"/>
    </row>
    <row r="6" spans="2:14" ht="53.25" customHeight="1" x14ac:dyDescent="0.2">
      <c r="B6" s="10">
        <v>2</v>
      </c>
      <c r="C6" s="61" t="s">
        <v>51</v>
      </c>
      <c r="D6" s="11" t="s">
        <v>52</v>
      </c>
      <c r="E6" s="12">
        <v>2020</v>
      </c>
      <c r="F6" s="12">
        <v>2021</v>
      </c>
      <c r="G6" s="28">
        <v>598000</v>
      </c>
      <c r="H6" s="63">
        <v>583335.77599999995</v>
      </c>
      <c r="I6" s="56">
        <v>237308.7</v>
      </c>
      <c r="J6" s="111">
        <f>150000+87308.7</f>
        <v>237308.7</v>
      </c>
      <c r="K6" s="29" t="s">
        <v>41</v>
      </c>
      <c r="L6" s="11" t="s">
        <v>53</v>
      </c>
      <c r="N6" s="30"/>
    </row>
    <row r="7" spans="2:14" ht="53.25" customHeight="1" x14ac:dyDescent="0.2">
      <c r="B7" s="104">
        <v>3</v>
      </c>
      <c r="C7" s="18" t="s">
        <v>54</v>
      </c>
      <c r="D7" s="11" t="s">
        <v>55</v>
      </c>
      <c r="E7" s="12">
        <v>2020</v>
      </c>
      <c r="F7" s="12">
        <v>2021</v>
      </c>
      <c r="G7" s="64">
        <v>3973939</v>
      </c>
      <c r="H7" s="63">
        <v>3852117.1379999998</v>
      </c>
      <c r="I7" s="56">
        <v>2066555.3</v>
      </c>
      <c r="J7" s="111">
        <f>100000+900000+398390.584+581775.066</f>
        <v>1980165.65</v>
      </c>
      <c r="K7" s="29" t="s">
        <v>92</v>
      </c>
      <c r="L7" s="11" t="s">
        <v>57</v>
      </c>
      <c r="N7" s="30"/>
    </row>
    <row r="8" spans="2:14" ht="25.5" x14ac:dyDescent="0.2">
      <c r="B8" s="104">
        <v>4</v>
      </c>
      <c r="C8" s="19" t="s">
        <v>64</v>
      </c>
      <c r="D8" s="11" t="s">
        <v>65</v>
      </c>
      <c r="E8" s="12">
        <v>2020</v>
      </c>
      <c r="F8" s="12">
        <v>2021</v>
      </c>
      <c r="G8" s="68">
        <v>2397865</v>
      </c>
      <c r="H8" s="63">
        <v>2181306.0049999999</v>
      </c>
      <c r="I8" s="56">
        <v>1397865</v>
      </c>
      <c r="J8" s="111">
        <f>315489.256+200000+291000+495046.369+13002.436</f>
        <v>1314538.061</v>
      </c>
      <c r="K8" s="29" t="s">
        <v>92</v>
      </c>
      <c r="L8" s="11" t="s">
        <v>67</v>
      </c>
      <c r="N8" s="30"/>
    </row>
    <row r="9" spans="2:14" ht="38.25" x14ac:dyDescent="0.2">
      <c r="B9" s="104">
        <v>5</v>
      </c>
      <c r="C9" s="18" t="s">
        <v>69</v>
      </c>
      <c r="D9" s="11" t="s">
        <v>70</v>
      </c>
      <c r="E9" s="12">
        <v>2020</v>
      </c>
      <c r="F9" s="12">
        <v>2021</v>
      </c>
      <c r="G9" s="68">
        <v>253095</v>
      </c>
      <c r="H9" s="63">
        <v>253095</v>
      </c>
      <c r="I9" s="56">
        <v>90340.7</v>
      </c>
      <c r="J9" s="111">
        <v>90340.7</v>
      </c>
      <c r="K9" s="29" t="s">
        <v>41</v>
      </c>
      <c r="L9" s="11" t="s">
        <v>71</v>
      </c>
      <c r="N9" s="30"/>
    </row>
    <row r="10" spans="2:14" ht="25.5" x14ac:dyDescent="0.2">
      <c r="B10" s="104">
        <v>6</v>
      </c>
      <c r="C10" s="19" t="s">
        <v>76</v>
      </c>
      <c r="D10" s="11" t="s">
        <v>77</v>
      </c>
      <c r="E10" s="12">
        <v>2020</v>
      </c>
      <c r="F10" s="12">
        <v>2021</v>
      </c>
      <c r="G10" s="76">
        <v>5000000</v>
      </c>
      <c r="H10" s="63">
        <v>4968888.8</v>
      </c>
      <c r="I10" s="56">
        <v>1500000</v>
      </c>
      <c r="J10" s="111">
        <f>500000+500000+500000</f>
        <v>1500000</v>
      </c>
      <c r="K10" s="29" t="s">
        <v>66</v>
      </c>
      <c r="L10" s="11" t="s">
        <v>68</v>
      </c>
      <c r="N10" s="30"/>
    </row>
    <row r="11" spans="2:14" ht="63.75" x14ac:dyDescent="0.2">
      <c r="B11" s="104">
        <v>7</v>
      </c>
      <c r="C11" s="19" t="s">
        <v>114</v>
      </c>
      <c r="D11" s="11" t="s">
        <v>115</v>
      </c>
      <c r="E11" s="78">
        <v>2021</v>
      </c>
      <c r="F11" s="78">
        <v>2021</v>
      </c>
      <c r="G11" s="76">
        <v>2891837</v>
      </c>
      <c r="H11" s="63">
        <v>2753722.2</v>
      </c>
      <c r="I11" s="56">
        <v>2891837</v>
      </c>
      <c r="J11" s="56">
        <f>460984.945+1022789.793+1060216.601</f>
        <v>2543991.3389999997</v>
      </c>
      <c r="K11" s="29" t="s">
        <v>92</v>
      </c>
      <c r="L11" s="11" t="s">
        <v>68</v>
      </c>
      <c r="N11" s="30"/>
    </row>
    <row r="12" spans="2:14" ht="51" x14ac:dyDescent="0.2">
      <c r="B12" s="104">
        <v>8</v>
      </c>
      <c r="C12" s="18" t="s">
        <v>78</v>
      </c>
      <c r="D12" s="11" t="s">
        <v>79</v>
      </c>
      <c r="E12" s="12">
        <v>2020</v>
      </c>
      <c r="F12" s="12">
        <v>2021</v>
      </c>
      <c r="G12" s="68">
        <v>555800</v>
      </c>
      <c r="H12" s="63">
        <v>555791.41599999997</v>
      </c>
      <c r="I12" s="56">
        <v>255800</v>
      </c>
      <c r="J12" s="111">
        <v>100000</v>
      </c>
      <c r="K12" s="29" t="s">
        <v>207</v>
      </c>
      <c r="L12" s="11" t="s">
        <v>80</v>
      </c>
      <c r="N12" s="30"/>
    </row>
    <row r="13" spans="2:14" ht="38.25" x14ac:dyDescent="0.2">
      <c r="B13" s="104">
        <v>9</v>
      </c>
      <c r="C13" s="19" t="s">
        <v>112</v>
      </c>
      <c r="D13" s="11" t="s">
        <v>113</v>
      </c>
      <c r="E13" s="78">
        <v>2020</v>
      </c>
      <c r="F13" s="78">
        <v>2021</v>
      </c>
      <c r="G13" s="68">
        <v>218039</v>
      </c>
      <c r="H13" s="63">
        <v>205458.65</v>
      </c>
      <c r="I13" s="56">
        <v>118668.9</v>
      </c>
      <c r="J13" s="111">
        <f>46175.085+46242.832+10076.531+1257.607+538.975</f>
        <v>104291.03000000001</v>
      </c>
      <c r="K13" s="29" t="s">
        <v>41</v>
      </c>
      <c r="L13" s="11" t="s">
        <v>42</v>
      </c>
      <c r="N13" s="30"/>
    </row>
    <row r="14" spans="2:14" ht="51" x14ac:dyDescent="0.2">
      <c r="B14" s="104">
        <v>10</v>
      </c>
      <c r="C14" s="18" t="s">
        <v>116</v>
      </c>
      <c r="D14" s="11" t="s">
        <v>170</v>
      </c>
      <c r="E14" s="12">
        <v>2021</v>
      </c>
      <c r="F14" s="12">
        <v>2021</v>
      </c>
      <c r="G14" s="68">
        <v>265000</v>
      </c>
      <c r="H14" s="114">
        <v>261421.47700000001</v>
      </c>
      <c r="I14" s="56">
        <v>265000</v>
      </c>
      <c r="J14" s="114">
        <f>100000+38658.343+62000+31007+7996.4+21759.734</f>
        <v>261421.47699999998</v>
      </c>
      <c r="K14" s="29" t="s">
        <v>41</v>
      </c>
      <c r="L14" s="11" t="s">
        <v>117</v>
      </c>
      <c r="M14" s="25">
        <v>32856913</v>
      </c>
      <c r="N14" s="30"/>
    </row>
    <row r="15" spans="2:14" ht="51" x14ac:dyDescent="0.2">
      <c r="B15" s="104">
        <v>11</v>
      </c>
      <c r="C15" s="19" t="s">
        <v>169</v>
      </c>
      <c r="D15" s="79" t="s">
        <v>171</v>
      </c>
      <c r="E15" s="79">
        <v>2021</v>
      </c>
      <c r="F15" s="79">
        <v>2021</v>
      </c>
      <c r="G15" s="86">
        <v>485795.7</v>
      </c>
      <c r="H15" s="114">
        <v>484559.266</v>
      </c>
      <c r="I15" s="56">
        <v>485795.7</v>
      </c>
      <c r="J15" s="68">
        <f>209055.757+210980.439</f>
        <v>420036.196</v>
      </c>
      <c r="K15" s="29" t="s">
        <v>172</v>
      </c>
      <c r="L15" s="11" t="s">
        <v>67</v>
      </c>
      <c r="N15" s="30"/>
    </row>
    <row r="16" spans="2:14" ht="63.75" x14ac:dyDescent="0.2">
      <c r="B16" s="104">
        <v>12</v>
      </c>
      <c r="C16" s="18" t="s">
        <v>191</v>
      </c>
      <c r="D16" s="79" t="s">
        <v>193</v>
      </c>
      <c r="E16" s="79">
        <v>2020</v>
      </c>
      <c r="F16" s="79">
        <v>2021</v>
      </c>
      <c r="G16" s="68">
        <v>3200000</v>
      </c>
      <c r="H16" s="115">
        <v>3199775.8</v>
      </c>
      <c r="I16" s="56">
        <v>1599775.8</v>
      </c>
      <c r="J16" s="68">
        <f>9610+1479109.986+79988.791</f>
        <v>1568708.777</v>
      </c>
      <c r="K16" s="29" t="s">
        <v>92</v>
      </c>
      <c r="L16" s="11" t="s">
        <v>192</v>
      </c>
      <c r="N16" s="30"/>
    </row>
    <row r="17" spans="2:14" ht="51" x14ac:dyDescent="0.2">
      <c r="B17" s="104">
        <v>13</v>
      </c>
      <c r="C17" s="18" t="s">
        <v>240</v>
      </c>
      <c r="D17" s="79" t="s">
        <v>241</v>
      </c>
      <c r="E17" s="79">
        <v>2020</v>
      </c>
      <c r="F17" s="79">
        <v>2021</v>
      </c>
      <c r="G17" s="68">
        <v>522000</v>
      </c>
      <c r="H17" s="115">
        <v>520940.74900000001</v>
      </c>
      <c r="I17" s="56">
        <v>56940.7</v>
      </c>
      <c r="J17" s="68">
        <v>56940</v>
      </c>
      <c r="K17" s="29" t="s">
        <v>41</v>
      </c>
      <c r="L17" s="11" t="s">
        <v>57</v>
      </c>
      <c r="N17" s="30"/>
    </row>
    <row r="18" spans="2:14" ht="25.5" x14ac:dyDescent="0.2">
      <c r="B18" s="104">
        <v>14</v>
      </c>
      <c r="C18" s="18" t="s">
        <v>201</v>
      </c>
      <c r="D18" s="79" t="s">
        <v>223</v>
      </c>
      <c r="E18" s="79">
        <v>2021</v>
      </c>
      <c r="F18" s="79">
        <v>2021</v>
      </c>
      <c r="G18" s="56">
        <v>120000</v>
      </c>
      <c r="H18" s="115">
        <v>119995.539</v>
      </c>
      <c r="I18" s="56">
        <v>120000</v>
      </c>
      <c r="J18" s="68">
        <f>99996.16+19999.379</f>
        <v>119995.539</v>
      </c>
      <c r="K18" s="29" t="s">
        <v>41</v>
      </c>
      <c r="L18" s="11" t="s">
        <v>202</v>
      </c>
      <c r="N18" s="30"/>
    </row>
    <row r="19" spans="2:14" ht="27.75" customHeight="1" x14ac:dyDescent="0.2">
      <c r="B19" s="122" t="s">
        <v>6</v>
      </c>
      <c r="C19" s="122"/>
      <c r="D19" s="32"/>
      <c r="E19" s="32"/>
      <c r="F19" s="11"/>
      <c r="G19" s="33">
        <f>SUM(G5:G18)</f>
        <v>20981370.699999999</v>
      </c>
      <c r="H19" s="33">
        <f t="shared" ref="H19:J19" si="0">SUM(H5:H18)</f>
        <v>20419691.788000003</v>
      </c>
      <c r="I19" s="33">
        <f t="shared" si="0"/>
        <v>11265171.699999999</v>
      </c>
      <c r="J19" s="33">
        <f t="shared" si="0"/>
        <v>10477021.366000002</v>
      </c>
      <c r="K19" s="11"/>
      <c r="L19" s="11"/>
    </row>
    <row r="20" spans="2:14" ht="12.75" x14ac:dyDescent="0.2">
      <c r="J20" s="34"/>
    </row>
    <row r="21" spans="2:14" ht="12.75" x14ac:dyDescent="0.2">
      <c r="C21" s="116" t="s">
        <v>158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2:14" ht="12.75" x14ac:dyDescent="0.2">
      <c r="C22" s="103"/>
      <c r="D22" s="103"/>
      <c r="E22" s="103"/>
      <c r="F22" s="103"/>
      <c r="G22" s="103"/>
      <c r="H22" s="103"/>
      <c r="I22" s="103"/>
      <c r="J22" s="103"/>
      <c r="K22" s="21"/>
      <c r="L22" s="21"/>
      <c r="M22" s="21"/>
    </row>
    <row r="23" spans="2:14" ht="12.75" x14ac:dyDescent="0.2">
      <c r="C23" s="116" t="s">
        <v>159</v>
      </c>
      <c r="D23" s="116"/>
      <c r="E23" s="116"/>
      <c r="F23" s="116"/>
      <c r="G23" s="116"/>
      <c r="H23" s="116"/>
      <c r="I23" s="116"/>
      <c r="J23" s="116"/>
      <c r="K23" s="84"/>
      <c r="L23" s="21"/>
      <c r="M23" s="21"/>
    </row>
  </sheetData>
  <mergeCells count="14">
    <mergeCell ref="C23:J23"/>
    <mergeCell ref="B19:C19"/>
    <mergeCell ref="C1:L1"/>
    <mergeCell ref="B3:B4"/>
    <mergeCell ref="C3:C4"/>
    <mergeCell ref="G3:G4"/>
    <mergeCell ref="H3:H4"/>
    <mergeCell ref="J3:J4"/>
    <mergeCell ref="K3:K4"/>
    <mergeCell ref="L3:L4"/>
    <mergeCell ref="I3:I4"/>
    <mergeCell ref="D3:D4"/>
    <mergeCell ref="E3:F3"/>
    <mergeCell ref="C21:M21"/>
  </mergeCells>
  <phoneticPr fontId="7" type="noConversion"/>
  <pageMargins left="0.31496062992126" right="0" top="0" bottom="0" header="0.31496062992126" footer="0.31496062992126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9"/>
  <sheetViews>
    <sheetView workbookViewId="0">
      <selection activeCell="J14" sqref="J14"/>
    </sheetView>
  </sheetViews>
  <sheetFormatPr defaultRowHeight="33.75" customHeight="1" x14ac:dyDescent="0.2"/>
  <cols>
    <col min="1" max="1" width="4.85546875" style="25" customWidth="1"/>
    <col min="2" max="2" width="3.140625" style="25" customWidth="1"/>
    <col min="3" max="3" width="32" style="25" customWidth="1"/>
    <col min="4" max="4" width="11.7109375" style="21" customWidth="1"/>
    <col min="5" max="5" width="9.5703125" style="21" customWidth="1"/>
    <col min="6" max="6" width="8.85546875" style="21" customWidth="1"/>
    <col min="7" max="7" width="11.140625" style="26" customWidth="1"/>
    <col min="8" max="8" width="11.28515625" style="26" bestFit="1" customWidth="1"/>
    <col min="9" max="9" width="14.140625" style="26" bestFit="1" customWidth="1"/>
    <col min="10" max="10" width="12.85546875" style="26" customWidth="1"/>
    <col min="11" max="11" width="24.28515625" style="25" customWidth="1"/>
    <col min="12" max="12" width="15.42578125" style="25" customWidth="1"/>
    <col min="13" max="16384" width="9.140625" style="25"/>
  </cols>
  <sheetData>
    <row r="1" spans="2:15" ht="21.75" customHeight="1" x14ac:dyDescent="0.2">
      <c r="C1" s="119" t="s">
        <v>234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5" ht="18.75" customHeight="1" x14ac:dyDescent="0.2"/>
    <row r="3" spans="2:15" ht="15.75" customHeight="1" x14ac:dyDescent="0.2">
      <c r="C3" s="4">
        <v>44561</v>
      </c>
      <c r="D3" s="5"/>
      <c r="E3" s="5"/>
      <c r="L3" s="27" t="s">
        <v>7</v>
      </c>
    </row>
    <row r="4" spans="2:15" ht="33.75" customHeight="1" x14ac:dyDescent="0.2">
      <c r="B4" s="120" t="s">
        <v>0</v>
      </c>
      <c r="C4" s="121" t="s">
        <v>1</v>
      </c>
      <c r="D4" s="121" t="s">
        <v>10</v>
      </c>
      <c r="E4" s="121" t="s">
        <v>13</v>
      </c>
      <c r="F4" s="121"/>
      <c r="G4" s="121" t="s">
        <v>5</v>
      </c>
      <c r="H4" s="121" t="s">
        <v>2</v>
      </c>
      <c r="I4" s="121" t="s">
        <v>24</v>
      </c>
      <c r="J4" s="121" t="s">
        <v>9</v>
      </c>
      <c r="K4" s="121" t="s">
        <v>3</v>
      </c>
      <c r="L4" s="121" t="s">
        <v>4</v>
      </c>
    </row>
    <row r="5" spans="2:15" ht="24.75" customHeight="1" x14ac:dyDescent="0.2">
      <c r="B5" s="120"/>
      <c r="C5" s="121"/>
      <c r="D5" s="121"/>
      <c r="E5" s="9" t="s">
        <v>11</v>
      </c>
      <c r="F5" s="9" t="s">
        <v>12</v>
      </c>
      <c r="G5" s="121"/>
      <c r="H5" s="121"/>
      <c r="I5" s="121"/>
      <c r="J5" s="121"/>
      <c r="K5" s="121"/>
      <c r="L5" s="121"/>
    </row>
    <row r="6" spans="2:15" ht="31.5" customHeight="1" x14ac:dyDescent="0.2">
      <c r="B6" s="10">
        <v>1</v>
      </c>
      <c r="C6" s="1" t="s">
        <v>43</v>
      </c>
      <c r="D6" s="11" t="s">
        <v>44</v>
      </c>
      <c r="E6" s="35">
        <v>2021</v>
      </c>
      <c r="F6" s="13">
        <v>2021</v>
      </c>
      <c r="G6" s="57">
        <v>550000</v>
      </c>
      <c r="H6" s="58">
        <v>522271.81199999998</v>
      </c>
      <c r="I6" s="58">
        <v>550000</v>
      </c>
      <c r="J6" s="60">
        <f>75000+150000+90343+9900+100000+50591.964+42173.8479999999+2664.859+1142.206</f>
        <v>521815.87699999998</v>
      </c>
      <c r="K6" s="36" t="s">
        <v>62</v>
      </c>
      <c r="L6" s="11" t="s">
        <v>45</v>
      </c>
      <c r="N6" s="37"/>
      <c r="O6" s="37"/>
    </row>
    <row r="7" spans="2:15" ht="38.25" x14ac:dyDescent="0.2">
      <c r="B7" s="54">
        <v>2</v>
      </c>
      <c r="C7" s="18" t="s">
        <v>60</v>
      </c>
      <c r="D7" s="11" t="s">
        <v>61</v>
      </c>
      <c r="E7" s="35">
        <v>2020</v>
      </c>
      <c r="F7" s="13">
        <v>2021</v>
      </c>
      <c r="G7" s="57">
        <v>170000</v>
      </c>
      <c r="H7" s="58">
        <v>164629.15100000001</v>
      </c>
      <c r="I7" s="67">
        <v>63381.7</v>
      </c>
      <c r="J7" s="60">
        <v>63381.7</v>
      </c>
      <c r="K7" s="36" t="s">
        <v>62</v>
      </c>
      <c r="L7" s="11" t="s">
        <v>63</v>
      </c>
      <c r="N7" s="37"/>
      <c r="O7" s="37"/>
    </row>
    <row r="8" spans="2:15" ht="51" x14ac:dyDescent="0.2">
      <c r="B8" s="104">
        <v>3</v>
      </c>
      <c r="C8" s="1" t="s">
        <v>125</v>
      </c>
      <c r="D8" s="11" t="s">
        <v>126</v>
      </c>
      <c r="E8" s="35">
        <v>2021</v>
      </c>
      <c r="F8" s="13">
        <v>2021</v>
      </c>
      <c r="G8" s="67">
        <f>103000+5682.3</f>
        <v>108682.3</v>
      </c>
      <c r="H8" s="58">
        <v>106115.147</v>
      </c>
      <c r="I8" s="67">
        <v>108682.3</v>
      </c>
      <c r="J8" s="60">
        <f>30000+51620.173+26416.827+450.817+193.208</f>
        <v>108681.02500000001</v>
      </c>
      <c r="K8" s="36" t="s">
        <v>62</v>
      </c>
      <c r="L8" s="11" t="s">
        <v>42</v>
      </c>
      <c r="N8" s="37"/>
      <c r="O8" s="37"/>
    </row>
    <row r="9" spans="2:15" ht="38.25" x14ac:dyDescent="0.2">
      <c r="B9" s="104">
        <v>4</v>
      </c>
      <c r="C9" s="1" t="s">
        <v>238</v>
      </c>
      <c r="D9" s="11" t="s">
        <v>239</v>
      </c>
      <c r="E9" s="35">
        <v>2021</v>
      </c>
      <c r="F9" s="13">
        <v>2021</v>
      </c>
      <c r="G9" s="67">
        <v>33500</v>
      </c>
      <c r="H9" s="58">
        <v>33305.296999999999</v>
      </c>
      <c r="I9" s="67">
        <v>33500</v>
      </c>
      <c r="J9" s="60">
        <f>32235.063+187.311+80.277</f>
        <v>32502.650999999998</v>
      </c>
      <c r="K9" s="36" t="s">
        <v>62</v>
      </c>
      <c r="L9" s="11" t="s">
        <v>42</v>
      </c>
      <c r="N9" s="37"/>
      <c r="O9" s="37"/>
    </row>
    <row r="10" spans="2:15" ht="63.75" x14ac:dyDescent="0.2">
      <c r="B10" s="104">
        <v>5</v>
      </c>
      <c r="C10" s="1" t="s">
        <v>199</v>
      </c>
      <c r="D10" s="11" t="s">
        <v>222</v>
      </c>
      <c r="E10" s="79">
        <v>2021</v>
      </c>
      <c r="F10" s="79">
        <v>2021</v>
      </c>
      <c r="G10" s="67">
        <v>14936</v>
      </c>
      <c r="H10" s="67">
        <v>14916.697</v>
      </c>
      <c r="I10" s="67">
        <v>14936</v>
      </c>
      <c r="J10" s="60">
        <v>14332.409</v>
      </c>
      <c r="K10" s="36" t="s">
        <v>62</v>
      </c>
      <c r="L10" s="11" t="s">
        <v>200</v>
      </c>
      <c r="N10" s="37"/>
      <c r="O10" s="37"/>
    </row>
    <row r="11" spans="2:15" ht="38.25" x14ac:dyDescent="0.2">
      <c r="B11" s="104">
        <v>6</v>
      </c>
      <c r="C11" s="1" t="s">
        <v>236</v>
      </c>
      <c r="D11" s="11"/>
      <c r="E11" s="79">
        <v>2021</v>
      </c>
      <c r="F11" s="79">
        <v>2021</v>
      </c>
      <c r="G11" s="67">
        <v>4500</v>
      </c>
      <c r="H11" s="67">
        <v>4500</v>
      </c>
      <c r="I11" s="67">
        <v>4500</v>
      </c>
      <c r="J11" s="60">
        <v>4500</v>
      </c>
      <c r="K11" s="36" t="s">
        <v>62</v>
      </c>
      <c r="L11" s="11" t="s">
        <v>237</v>
      </c>
      <c r="N11" s="37"/>
      <c r="O11" s="37"/>
    </row>
    <row r="12" spans="2:15" ht="17.25" customHeight="1" x14ac:dyDescent="0.2">
      <c r="B12" s="10"/>
      <c r="C12" s="11" t="s">
        <v>6</v>
      </c>
      <c r="D12" s="11"/>
      <c r="E12" s="11"/>
      <c r="F12" s="9"/>
      <c r="G12" s="59">
        <f>SUM(G6:G11)</f>
        <v>881618.3</v>
      </c>
      <c r="H12" s="59">
        <f t="shared" ref="H12:J12" si="0">SUM(H6:H11)</f>
        <v>845738.10400000005</v>
      </c>
      <c r="I12" s="59">
        <f t="shared" si="0"/>
        <v>775000</v>
      </c>
      <c r="J12" s="59">
        <f t="shared" si="0"/>
        <v>745213.66199999989</v>
      </c>
      <c r="K12" s="31"/>
      <c r="L12" s="1"/>
    </row>
    <row r="13" spans="2:15" ht="17.25" customHeight="1" x14ac:dyDescent="0.2">
      <c r="B13" s="39"/>
      <c r="C13" s="40"/>
      <c r="D13" s="40"/>
      <c r="E13" s="40"/>
      <c r="F13" s="41"/>
      <c r="G13" s="42"/>
      <c r="H13" s="42"/>
      <c r="I13" s="42"/>
      <c r="J13" s="43"/>
      <c r="K13" s="44"/>
      <c r="L13" s="45"/>
    </row>
    <row r="14" spans="2:15" ht="17.25" customHeight="1" x14ac:dyDescent="0.2">
      <c r="B14" s="39"/>
      <c r="C14" s="40"/>
      <c r="D14" s="40"/>
      <c r="E14" s="40"/>
      <c r="F14" s="41"/>
      <c r="G14" s="42"/>
      <c r="H14" s="42"/>
      <c r="I14" s="42"/>
      <c r="J14" s="43"/>
      <c r="K14" s="44"/>
      <c r="L14" s="45"/>
    </row>
    <row r="15" spans="2:15" ht="17.25" customHeight="1" x14ac:dyDescent="0.2">
      <c r="B15" s="39"/>
      <c r="C15" s="40"/>
      <c r="D15" s="40"/>
      <c r="E15" s="40"/>
      <c r="F15" s="41"/>
      <c r="G15" s="42"/>
      <c r="H15" s="42"/>
      <c r="I15" s="42"/>
      <c r="J15" s="43"/>
      <c r="K15" s="44"/>
      <c r="L15" s="45"/>
    </row>
    <row r="16" spans="2:15" ht="12.75" x14ac:dyDescent="0.2">
      <c r="C16" s="116" t="s">
        <v>158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</row>
    <row r="17" spans="3:13" ht="12.75" x14ac:dyDescent="0.2">
      <c r="C17" s="103"/>
      <c r="D17" s="103"/>
      <c r="E17" s="103"/>
      <c r="F17" s="103"/>
      <c r="G17" s="103"/>
      <c r="H17" s="103"/>
      <c r="I17" s="103"/>
      <c r="J17" s="103"/>
      <c r="K17" s="21"/>
      <c r="L17" s="21"/>
      <c r="M17" s="21"/>
    </row>
    <row r="18" spans="3:13" ht="12.75" x14ac:dyDescent="0.2">
      <c r="C18" s="116" t="s">
        <v>159</v>
      </c>
      <c r="D18" s="116"/>
      <c r="E18" s="116"/>
      <c r="F18" s="116"/>
      <c r="G18" s="116"/>
      <c r="H18" s="116"/>
      <c r="I18" s="116"/>
      <c r="J18" s="116"/>
      <c r="K18" s="84"/>
      <c r="L18" s="21"/>
      <c r="M18" s="21"/>
    </row>
    <row r="19" spans="3:13" ht="33.75" customHeight="1" x14ac:dyDescent="0.2">
      <c r="J19" s="46"/>
    </row>
  </sheetData>
  <mergeCells count="13">
    <mergeCell ref="C16:M16"/>
    <mergeCell ref="C18:J18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honeticPr fontId="7" type="noConversion"/>
  <pageMargins left="0.31496062992126" right="0" top="1.14173228346457" bottom="0.15748031496063" header="0.31496062992126" footer="0.31496062992126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2"/>
  <sheetViews>
    <sheetView zoomScale="90" zoomScaleNormal="90" workbookViewId="0">
      <selection activeCell="G2" sqref="G2"/>
    </sheetView>
  </sheetViews>
  <sheetFormatPr defaultRowHeight="33.75" customHeight="1" x14ac:dyDescent="0.2"/>
  <cols>
    <col min="1" max="1" width="2.85546875" style="25" customWidth="1"/>
    <col min="2" max="2" width="3.140625" style="53" customWidth="1"/>
    <col min="3" max="3" width="31.7109375" style="25" customWidth="1"/>
    <col min="4" max="5" width="10.140625" style="21" customWidth="1"/>
    <col min="6" max="6" width="8.85546875" style="21" customWidth="1"/>
    <col min="7" max="7" width="13.42578125" style="26" bestFit="1" customWidth="1"/>
    <col min="8" max="8" width="14.140625" style="26" bestFit="1" customWidth="1"/>
    <col min="9" max="9" width="12.140625" style="26" customWidth="1"/>
    <col min="10" max="10" width="16.140625" style="26" bestFit="1" customWidth="1"/>
    <col min="11" max="11" width="25.7109375" style="26" customWidth="1"/>
    <col min="12" max="12" width="15.42578125" style="25" customWidth="1"/>
    <col min="13" max="16384" width="9.140625" style="25"/>
  </cols>
  <sheetData>
    <row r="1" spans="2:12" ht="21.75" customHeight="1" x14ac:dyDescent="0.2">
      <c r="C1" s="119" t="s">
        <v>235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2" ht="8.25" customHeight="1" x14ac:dyDescent="0.2"/>
    <row r="3" spans="2:12" ht="15.75" customHeight="1" x14ac:dyDescent="0.2">
      <c r="C3" s="4">
        <v>44561</v>
      </c>
      <c r="D3" s="5"/>
      <c r="E3" s="5"/>
      <c r="L3" s="27" t="s">
        <v>7</v>
      </c>
    </row>
    <row r="4" spans="2:12" ht="33.75" customHeight="1" x14ac:dyDescent="0.2">
      <c r="B4" s="120" t="s">
        <v>0</v>
      </c>
      <c r="C4" s="121" t="s">
        <v>1</v>
      </c>
      <c r="D4" s="121" t="s">
        <v>10</v>
      </c>
      <c r="E4" s="121" t="s">
        <v>13</v>
      </c>
      <c r="F4" s="121"/>
      <c r="G4" s="121" t="s">
        <v>5</v>
      </c>
      <c r="H4" s="121" t="s">
        <v>2</v>
      </c>
      <c r="I4" s="121" t="s">
        <v>23</v>
      </c>
      <c r="J4" s="121" t="s">
        <v>9</v>
      </c>
      <c r="K4" s="121" t="s">
        <v>3</v>
      </c>
      <c r="L4" s="121" t="s">
        <v>4</v>
      </c>
    </row>
    <row r="5" spans="2:12" ht="12.75" x14ac:dyDescent="0.2">
      <c r="B5" s="120"/>
      <c r="C5" s="121"/>
      <c r="D5" s="121"/>
      <c r="E5" s="9" t="s">
        <v>11</v>
      </c>
      <c r="F5" s="9" t="s">
        <v>12</v>
      </c>
      <c r="G5" s="121"/>
      <c r="H5" s="121"/>
      <c r="I5" s="121"/>
      <c r="J5" s="121"/>
      <c r="K5" s="121"/>
      <c r="L5" s="121"/>
    </row>
    <row r="6" spans="2:12" ht="42" customHeight="1" x14ac:dyDescent="0.2">
      <c r="B6" s="10">
        <v>1</v>
      </c>
      <c r="C6" s="19" t="s">
        <v>25</v>
      </c>
      <c r="D6" s="11" t="s">
        <v>18</v>
      </c>
      <c r="E6" s="11">
        <v>2020</v>
      </c>
      <c r="F6" s="13">
        <v>2021</v>
      </c>
      <c r="G6" s="28">
        <v>1600800</v>
      </c>
      <c r="H6" s="28">
        <v>1539034.53</v>
      </c>
      <c r="I6" s="28">
        <v>1100800</v>
      </c>
      <c r="J6" s="110">
        <v>1039034.53</v>
      </c>
      <c r="K6" s="48" t="s">
        <v>182</v>
      </c>
      <c r="L6" s="11" t="s">
        <v>26</v>
      </c>
    </row>
    <row r="7" spans="2:12" ht="63.75" x14ac:dyDescent="0.2">
      <c r="B7" s="10">
        <v>2</v>
      </c>
      <c r="C7" s="19" t="s">
        <v>27</v>
      </c>
      <c r="D7" s="125" t="s">
        <v>21</v>
      </c>
      <c r="E7" s="125">
        <v>2020</v>
      </c>
      <c r="F7" s="127">
        <v>2021</v>
      </c>
      <c r="G7" s="123">
        <v>1600000</v>
      </c>
      <c r="H7" s="123">
        <v>1589691.101</v>
      </c>
      <c r="I7" s="123">
        <v>1550000</v>
      </c>
      <c r="J7" s="110">
        <f>461787.427+609038.178+216186.401+156092.665+18590.334+7967.286+13278.81+3487.77</f>
        <v>1486428.8710000003</v>
      </c>
      <c r="K7" s="48" t="s">
        <v>181</v>
      </c>
      <c r="L7" s="11" t="s">
        <v>8</v>
      </c>
    </row>
    <row r="8" spans="2:12" ht="25.5" x14ac:dyDescent="0.2">
      <c r="B8" s="10">
        <v>3</v>
      </c>
      <c r="C8" s="19" t="s">
        <v>36</v>
      </c>
      <c r="D8" s="126"/>
      <c r="E8" s="126"/>
      <c r="F8" s="128"/>
      <c r="G8" s="124"/>
      <c r="H8" s="124"/>
      <c r="I8" s="124"/>
      <c r="J8" s="110">
        <v>53262.23</v>
      </c>
      <c r="K8" s="48" t="s">
        <v>37</v>
      </c>
      <c r="L8" s="11" t="s">
        <v>38</v>
      </c>
    </row>
    <row r="9" spans="2:12" ht="71.25" x14ac:dyDescent="0.2">
      <c r="B9" s="69">
        <v>4</v>
      </c>
      <c r="C9" s="74" t="s">
        <v>20</v>
      </c>
      <c r="D9" s="75" t="s">
        <v>74</v>
      </c>
      <c r="E9" s="72">
        <v>2020</v>
      </c>
      <c r="F9" s="73">
        <v>2021</v>
      </c>
      <c r="G9" s="71">
        <v>1500000</v>
      </c>
      <c r="H9" s="71">
        <v>1432941.044</v>
      </c>
      <c r="I9" s="71">
        <v>1200000</v>
      </c>
      <c r="J9" s="110">
        <f>900000+227364.224</f>
        <v>1127364.2239999999</v>
      </c>
      <c r="K9" s="48" t="s">
        <v>180</v>
      </c>
      <c r="L9" s="11" t="s">
        <v>75</v>
      </c>
    </row>
    <row r="10" spans="2:12" ht="63.75" x14ac:dyDescent="0.2">
      <c r="B10" s="87">
        <v>5</v>
      </c>
      <c r="C10" s="74" t="s">
        <v>179</v>
      </c>
      <c r="D10" s="94" t="s">
        <v>178</v>
      </c>
      <c r="E10" s="89">
        <v>2021</v>
      </c>
      <c r="F10" s="90">
        <v>2021</v>
      </c>
      <c r="G10" s="95">
        <v>4461000</v>
      </c>
      <c r="H10" s="95">
        <v>4399893.0999999996</v>
      </c>
      <c r="I10" s="88">
        <v>1000000</v>
      </c>
      <c r="J10" s="110">
        <f>902428.521+73000+8190.493+11466.69+4914.296</f>
        <v>999999.99999999988</v>
      </c>
      <c r="K10" s="48" t="s">
        <v>183</v>
      </c>
      <c r="L10" s="11" t="s">
        <v>168</v>
      </c>
    </row>
    <row r="11" spans="2:12" ht="38.25" x14ac:dyDescent="0.2">
      <c r="B11" s="87">
        <v>6</v>
      </c>
      <c r="C11" s="74" t="s">
        <v>184</v>
      </c>
      <c r="D11" s="94" t="s">
        <v>185</v>
      </c>
      <c r="E11" s="96">
        <v>2021</v>
      </c>
      <c r="F11" s="90">
        <v>2021</v>
      </c>
      <c r="G11" s="95">
        <v>650000</v>
      </c>
      <c r="H11" s="95">
        <v>649900</v>
      </c>
      <c r="I11" s="88">
        <v>650000</v>
      </c>
      <c r="J11" s="110">
        <v>649900</v>
      </c>
      <c r="K11" s="48" t="s">
        <v>186</v>
      </c>
      <c r="L11" s="11" t="s">
        <v>187</v>
      </c>
    </row>
    <row r="12" spans="2:12" ht="42.75" x14ac:dyDescent="0.2">
      <c r="B12" s="87">
        <v>7</v>
      </c>
      <c r="C12" s="97" t="s">
        <v>204</v>
      </c>
      <c r="D12" s="94" t="s">
        <v>221</v>
      </c>
      <c r="E12" s="94">
        <v>2021</v>
      </c>
      <c r="F12" s="94">
        <v>2023</v>
      </c>
      <c r="G12" s="95">
        <v>9500000</v>
      </c>
      <c r="H12" s="95">
        <v>9405588.8880000003</v>
      </c>
      <c r="I12" s="88">
        <v>1000000</v>
      </c>
      <c r="J12" s="110">
        <f>603566.001+380000+5478+7669.199+3286.8</f>
        <v>1000000.0000000001</v>
      </c>
      <c r="K12" s="48" t="s">
        <v>231</v>
      </c>
      <c r="L12" s="11" t="s">
        <v>68</v>
      </c>
    </row>
    <row r="13" spans="2:12" ht="42.75" x14ac:dyDescent="0.2">
      <c r="B13" s="104">
        <v>8</v>
      </c>
      <c r="C13" s="97" t="s">
        <v>225</v>
      </c>
      <c r="D13" s="94" t="s">
        <v>224</v>
      </c>
      <c r="E13" s="94">
        <v>2021</v>
      </c>
      <c r="F13" s="94">
        <v>2023</v>
      </c>
      <c r="G13" s="95">
        <v>7000000</v>
      </c>
      <c r="H13" s="95">
        <v>6725839.4210000001</v>
      </c>
      <c r="I13" s="106">
        <v>1000000</v>
      </c>
      <c r="J13" s="110">
        <f>799771.219+9843.822+4218.781+179134.876+7031.302</f>
        <v>1000000.0000000001</v>
      </c>
      <c r="K13" s="48" t="s">
        <v>226</v>
      </c>
      <c r="L13" s="11" t="s">
        <v>227</v>
      </c>
    </row>
    <row r="14" spans="2:12" ht="76.5" x14ac:dyDescent="0.2">
      <c r="B14" s="104">
        <v>9</v>
      </c>
      <c r="C14" s="97" t="s">
        <v>205</v>
      </c>
      <c r="D14" s="94" t="s">
        <v>220</v>
      </c>
      <c r="E14" s="94">
        <v>2021</v>
      </c>
      <c r="F14" s="94">
        <v>2022</v>
      </c>
      <c r="G14" s="95">
        <v>5438700</v>
      </c>
      <c r="H14" s="95">
        <v>5438700</v>
      </c>
      <c r="I14" s="88">
        <v>1000000</v>
      </c>
      <c r="J14" s="110">
        <f>975241.683+11553.882+4951.663+8252.772</f>
        <v>999999.99999999988</v>
      </c>
      <c r="K14" s="48" t="s">
        <v>206</v>
      </c>
      <c r="L14" s="11" t="s">
        <v>42</v>
      </c>
    </row>
    <row r="15" spans="2:12" ht="17.25" customHeight="1" x14ac:dyDescent="0.2">
      <c r="B15" s="10"/>
      <c r="C15" s="11" t="s">
        <v>6</v>
      </c>
      <c r="D15" s="11"/>
      <c r="E15" s="11"/>
      <c r="F15" s="9"/>
      <c r="G15" s="38">
        <f>SUM(G6:G14)</f>
        <v>31750500</v>
      </c>
      <c r="H15" s="38">
        <f t="shared" ref="H15:J15" si="0">SUM(H6:H14)</f>
        <v>31181588.083999999</v>
      </c>
      <c r="I15" s="38">
        <f t="shared" si="0"/>
        <v>8500800</v>
      </c>
      <c r="J15" s="38">
        <f t="shared" si="0"/>
        <v>8355989.8550000004</v>
      </c>
      <c r="K15" s="17"/>
      <c r="L15" s="1"/>
    </row>
    <row r="16" spans="2:12" ht="17.25" customHeight="1" x14ac:dyDescent="0.2">
      <c r="B16" s="39"/>
      <c r="C16" s="40"/>
      <c r="D16" s="40"/>
      <c r="E16" s="40"/>
      <c r="F16" s="41"/>
      <c r="G16" s="42"/>
      <c r="H16" s="42"/>
      <c r="I16" s="42"/>
      <c r="J16" s="49"/>
      <c r="K16" s="50"/>
      <c r="L16" s="45"/>
    </row>
    <row r="17" spans="3:13" s="21" customFormat="1" ht="12.75" customHeight="1" x14ac:dyDescent="0.25">
      <c r="C17" s="116" t="s">
        <v>157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</row>
    <row r="18" spans="3:13" s="21" customFormat="1" ht="12.75" x14ac:dyDescent="0.25">
      <c r="C18" s="83"/>
      <c r="D18" s="83"/>
      <c r="E18" s="83"/>
      <c r="F18" s="83"/>
      <c r="G18" s="83"/>
      <c r="H18" s="83"/>
      <c r="I18" s="83"/>
      <c r="J18" s="83"/>
    </row>
    <row r="19" spans="3:13" s="21" customFormat="1" ht="12.75" x14ac:dyDescent="0.25"/>
    <row r="20" spans="3:13" s="21" customFormat="1" ht="12.75" customHeight="1" x14ac:dyDescent="0.25">
      <c r="C20" s="116" t="s">
        <v>158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</row>
    <row r="21" spans="3:13" s="21" customFormat="1" ht="12.75" x14ac:dyDescent="0.25">
      <c r="C21" s="83"/>
      <c r="D21" s="83"/>
      <c r="E21" s="83"/>
      <c r="F21" s="83"/>
      <c r="G21" s="83"/>
      <c r="H21" s="83"/>
      <c r="I21" s="83"/>
      <c r="J21" s="83"/>
    </row>
    <row r="22" spans="3:13" s="21" customFormat="1" ht="12.75" x14ac:dyDescent="0.25">
      <c r="C22" s="116" t="s">
        <v>159</v>
      </c>
      <c r="D22" s="116"/>
      <c r="E22" s="116"/>
      <c r="F22" s="116"/>
      <c r="G22" s="116"/>
      <c r="H22" s="116"/>
      <c r="I22" s="116"/>
      <c r="J22" s="116"/>
      <c r="K22" s="84"/>
    </row>
  </sheetData>
  <mergeCells count="20"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22:J22"/>
    <mergeCell ref="C17:M17"/>
    <mergeCell ref="C20:M20"/>
    <mergeCell ref="I7:I8"/>
    <mergeCell ref="D7:D8"/>
    <mergeCell ref="E7:E8"/>
    <mergeCell ref="F7:F8"/>
    <mergeCell ref="G7:G8"/>
    <mergeCell ref="H7:H8"/>
  </mergeCells>
  <pageMargins left="0.61811023600000004" right="0" top="0.65748031500000004" bottom="0.15748031496063" header="0.31496062992126" footer="0.31496062992126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E9F9-84D6-455F-9750-7E44A11C1E4F}">
  <dimension ref="A1:O17"/>
  <sheetViews>
    <sheetView workbookViewId="0">
      <selection activeCell="J7" sqref="J7"/>
    </sheetView>
  </sheetViews>
  <sheetFormatPr defaultRowHeight="33.75" customHeight="1" x14ac:dyDescent="0.2"/>
  <cols>
    <col min="1" max="1" width="2.85546875" style="25" customWidth="1"/>
    <col min="2" max="2" width="3.140625" style="53" customWidth="1"/>
    <col min="3" max="3" width="31.7109375" style="25" customWidth="1"/>
    <col min="4" max="5" width="10.140625" style="21" customWidth="1"/>
    <col min="6" max="6" width="8.85546875" style="21" customWidth="1"/>
    <col min="7" max="7" width="12.140625" style="26" customWidth="1"/>
    <col min="8" max="8" width="13" style="26" bestFit="1" customWidth="1"/>
    <col min="9" max="9" width="12.140625" style="26" customWidth="1"/>
    <col min="10" max="10" width="16.140625" style="26" bestFit="1" customWidth="1"/>
    <col min="11" max="11" width="25.7109375" style="26" customWidth="1"/>
    <col min="12" max="12" width="15.42578125" style="25" customWidth="1"/>
    <col min="13" max="14" width="9.140625" style="25"/>
    <col min="15" max="15" width="15.28515625" style="25" customWidth="1"/>
    <col min="16" max="16384" width="9.140625" style="25"/>
  </cols>
  <sheetData>
    <row r="1" spans="1:15" ht="21.75" customHeight="1" x14ac:dyDescent="0.2">
      <c r="C1" s="119" t="s">
        <v>152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1:15" ht="18.75" customHeight="1" x14ac:dyDescent="0.2">
      <c r="C2" s="82" t="s">
        <v>156</v>
      </c>
    </row>
    <row r="3" spans="1:15" ht="18.75" customHeight="1" x14ac:dyDescent="0.2">
      <c r="C3" s="82"/>
    </row>
    <row r="4" spans="1:15" ht="15.75" customHeight="1" x14ac:dyDescent="0.2">
      <c r="C4" s="4">
        <v>44561</v>
      </c>
      <c r="D4" s="5"/>
      <c r="E4" s="5"/>
      <c r="L4" s="27" t="s">
        <v>7</v>
      </c>
    </row>
    <row r="5" spans="1:15" ht="33.75" customHeight="1" x14ac:dyDescent="0.2">
      <c r="B5" s="120" t="s">
        <v>0</v>
      </c>
      <c r="C5" s="121" t="s">
        <v>1</v>
      </c>
      <c r="D5" s="121" t="s">
        <v>10</v>
      </c>
      <c r="E5" s="121" t="s">
        <v>13</v>
      </c>
      <c r="F5" s="121"/>
      <c r="G5" s="121" t="s">
        <v>5</v>
      </c>
      <c r="H5" s="121" t="s">
        <v>2</v>
      </c>
      <c r="I5" s="121" t="s">
        <v>23</v>
      </c>
      <c r="J5" s="121" t="s">
        <v>9</v>
      </c>
      <c r="K5" s="121" t="s">
        <v>3</v>
      </c>
      <c r="L5" s="121" t="s">
        <v>4</v>
      </c>
    </row>
    <row r="6" spans="1:15" ht="12.75" x14ac:dyDescent="0.2">
      <c r="B6" s="120"/>
      <c r="C6" s="121"/>
      <c r="D6" s="121"/>
      <c r="E6" s="81" t="s">
        <v>11</v>
      </c>
      <c r="F6" s="81" t="s">
        <v>12</v>
      </c>
      <c r="G6" s="121"/>
      <c r="H6" s="121"/>
      <c r="I6" s="121"/>
      <c r="J6" s="121"/>
      <c r="K6" s="121"/>
      <c r="L6" s="121"/>
    </row>
    <row r="7" spans="1:15" ht="51" x14ac:dyDescent="0.2">
      <c r="B7" s="80">
        <v>1</v>
      </c>
      <c r="C7" s="85" t="s">
        <v>153</v>
      </c>
      <c r="D7" s="11" t="s">
        <v>154</v>
      </c>
      <c r="E7" s="11">
        <v>2021</v>
      </c>
      <c r="F7" s="13">
        <v>2021</v>
      </c>
      <c r="G7" s="28">
        <v>650000</v>
      </c>
      <c r="H7" s="28">
        <v>649900</v>
      </c>
      <c r="I7" s="28">
        <v>650000</v>
      </c>
      <c r="J7" s="110">
        <v>649500</v>
      </c>
      <c r="K7" s="48" t="s">
        <v>160</v>
      </c>
      <c r="L7" s="11" t="s">
        <v>155</v>
      </c>
      <c r="O7" s="47"/>
    </row>
    <row r="8" spans="1:15" ht="17.25" customHeight="1" x14ac:dyDescent="0.2">
      <c r="B8" s="80"/>
      <c r="C8" s="11" t="s">
        <v>6</v>
      </c>
      <c r="D8" s="11"/>
      <c r="E8" s="11"/>
      <c r="F8" s="81"/>
      <c r="G8" s="38">
        <f>SUM(G7:G7)</f>
        <v>650000</v>
      </c>
      <c r="H8" s="38">
        <f>SUM(H7:H7)</f>
        <v>649900</v>
      </c>
      <c r="I8" s="38">
        <f>SUM(I7:I7)</f>
        <v>650000</v>
      </c>
      <c r="J8" s="38">
        <f>SUM(J7:J7)</f>
        <v>649500</v>
      </c>
      <c r="K8" s="17"/>
      <c r="L8" s="1"/>
    </row>
    <row r="9" spans="1:15" ht="17.25" customHeight="1" x14ac:dyDescent="0.2">
      <c r="B9" s="39"/>
      <c r="C9" s="40"/>
      <c r="D9" s="40"/>
      <c r="E9" s="40"/>
      <c r="F9" s="41"/>
      <c r="G9" s="42"/>
      <c r="H9" s="42"/>
      <c r="I9" s="42"/>
      <c r="J9" s="49"/>
      <c r="K9" s="50"/>
      <c r="L9" s="45"/>
    </row>
    <row r="10" spans="1:15" ht="33.75" customHeight="1" x14ac:dyDescent="0.2">
      <c r="J10" s="51"/>
      <c r="K10" s="52"/>
    </row>
    <row r="11" spans="1:15" ht="33.75" customHeight="1" x14ac:dyDescent="0.2">
      <c r="J11" s="51"/>
    </row>
    <row r="12" spans="1:15" s="21" customFormat="1" ht="12.75" customHeight="1" x14ac:dyDescent="0.25">
      <c r="A12" s="116" t="s">
        <v>157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</row>
    <row r="13" spans="1:15" s="21" customFormat="1" ht="12.75" x14ac:dyDescent="0.25">
      <c r="A13" s="83"/>
      <c r="B13" s="83"/>
      <c r="C13" s="83"/>
      <c r="D13" s="83"/>
      <c r="E13" s="83"/>
      <c r="F13" s="83"/>
      <c r="G13" s="83"/>
      <c r="H13" s="83"/>
    </row>
    <row r="14" spans="1:15" s="21" customFormat="1" ht="12.75" x14ac:dyDescent="0.25"/>
    <row r="15" spans="1:15" s="21" customFormat="1" ht="12.75" customHeight="1" x14ac:dyDescent="0.25">
      <c r="A15" s="116" t="s">
        <v>158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</row>
    <row r="16" spans="1:15" s="21" customFormat="1" ht="12.75" x14ac:dyDescent="0.25">
      <c r="A16" s="83"/>
      <c r="B16" s="83"/>
      <c r="C16" s="83"/>
      <c r="D16" s="83"/>
      <c r="E16" s="83"/>
      <c r="F16" s="83"/>
      <c r="G16" s="83"/>
      <c r="H16" s="83"/>
    </row>
    <row r="17" spans="1:11" s="21" customFormat="1" ht="12.75" customHeight="1" x14ac:dyDescent="0.25">
      <c r="A17" s="116" t="s">
        <v>159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</sheetData>
  <mergeCells count="14">
    <mergeCell ref="A12:K12"/>
    <mergeCell ref="A15:K15"/>
    <mergeCell ref="A17:K17"/>
    <mergeCell ref="L5:L6"/>
    <mergeCell ref="C1:L1"/>
    <mergeCell ref="B5:B6"/>
    <mergeCell ref="C5:C6"/>
    <mergeCell ref="D5:D6"/>
    <mergeCell ref="E5:F5"/>
    <mergeCell ref="G5:G6"/>
    <mergeCell ref="H5:H6"/>
    <mergeCell ref="I5:I6"/>
    <mergeCell ref="J5:J6"/>
    <mergeCell ref="K5:K6"/>
  </mergeCells>
  <pageMargins left="0.7" right="0.45" top="0.75" bottom="0.75" header="0.3" footer="0.3"/>
  <pageSetup paperSize="9" scale="8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5D3F-E0C2-4342-A70B-A7A9A0731AEE}">
  <dimension ref="B1:M18"/>
  <sheetViews>
    <sheetView workbookViewId="0">
      <selection activeCell="C26" sqref="C26"/>
    </sheetView>
  </sheetViews>
  <sheetFormatPr defaultRowHeight="12.75" x14ac:dyDescent="0.2"/>
  <cols>
    <col min="1" max="1" width="2.85546875" style="25" customWidth="1"/>
    <col min="2" max="2" width="3.140625" style="53" customWidth="1"/>
    <col min="3" max="3" width="31.7109375" style="25" customWidth="1"/>
    <col min="4" max="5" width="10.140625" style="21" customWidth="1"/>
    <col min="6" max="6" width="8.85546875" style="21" customWidth="1"/>
    <col min="7" max="7" width="13.42578125" style="26" bestFit="1" customWidth="1"/>
    <col min="8" max="8" width="14.140625" style="26" bestFit="1" customWidth="1"/>
    <col min="9" max="9" width="12.140625" style="26" customWidth="1"/>
    <col min="10" max="10" width="16.140625" style="26" bestFit="1" customWidth="1"/>
    <col min="11" max="11" width="25.7109375" style="26" customWidth="1"/>
    <col min="12" max="12" width="15.42578125" style="25" customWidth="1"/>
    <col min="13" max="16384" width="9.140625" style="25"/>
  </cols>
  <sheetData>
    <row r="1" spans="2:13" ht="21.75" customHeight="1" x14ac:dyDescent="0.2">
      <c r="C1" s="119" t="s">
        <v>235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3" ht="18.75" customHeight="1" x14ac:dyDescent="0.2">
      <c r="C2" s="82" t="s">
        <v>228</v>
      </c>
    </row>
    <row r="3" spans="2:13" ht="15.75" customHeight="1" x14ac:dyDescent="0.2">
      <c r="C3" s="4">
        <v>44561</v>
      </c>
      <c r="D3" s="5"/>
      <c r="E3" s="5"/>
      <c r="L3" s="27" t="s">
        <v>7</v>
      </c>
    </row>
    <row r="4" spans="2:13" ht="33.75" customHeight="1" x14ac:dyDescent="0.2">
      <c r="B4" s="120" t="s">
        <v>0</v>
      </c>
      <c r="C4" s="121" t="s">
        <v>1</v>
      </c>
      <c r="D4" s="121" t="s">
        <v>10</v>
      </c>
      <c r="E4" s="121" t="s">
        <v>13</v>
      </c>
      <c r="F4" s="121"/>
      <c r="G4" s="121" t="s">
        <v>5</v>
      </c>
      <c r="H4" s="121" t="s">
        <v>2</v>
      </c>
      <c r="I4" s="121" t="s">
        <v>23</v>
      </c>
      <c r="J4" s="121" t="s">
        <v>9</v>
      </c>
      <c r="K4" s="121" t="s">
        <v>3</v>
      </c>
      <c r="L4" s="121" t="s">
        <v>4</v>
      </c>
    </row>
    <row r="5" spans="2:13" x14ac:dyDescent="0.2">
      <c r="B5" s="120"/>
      <c r="C5" s="121"/>
      <c r="D5" s="121"/>
      <c r="E5" s="92" t="s">
        <v>11</v>
      </c>
      <c r="F5" s="92" t="s">
        <v>12</v>
      </c>
      <c r="G5" s="121"/>
      <c r="H5" s="121"/>
      <c r="I5" s="121"/>
      <c r="J5" s="121"/>
      <c r="K5" s="121"/>
      <c r="L5" s="121"/>
    </row>
    <row r="6" spans="2:13" ht="63.75" x14ac:dyDescent="0.2">
      <c r="B6" s="104">
        <v>1</v>
      </c>
      <c r="C6" s="19" t="s">
        <v>20</v>
      </c>
      <c r="D6" s="79" t="s">
        <v>74</v>
      </c>
      <c r="E6" s="107">
        <v>2020</v>
      </c>
      <c r="F6" s="108">
        <v>2021</v>
      </c>
      <c r="G6" s="106">
        <v>1500000</v>
      </c>
      <c r="H6" s="106">
        <v>1432941.044</v>
      </c>
      <c r="I6" s="106">
        <v>1200000</v>
      </c>
      <c r="J6" s="110">
        <f>900000+227364.224</f>
        <v>1127364.2239999999</v>
      </c>
      <c r="K6" s="48" t="s">
        <v>180</v>
      </c>
      <c r="L6" s="11" t="s">
        <v>75</v>
      </c>
    </row>
    <row r="7" spans="2:13" ht="38.25" x14ac:dyDescent="0.2">
      <c r="B7" s="104">
        <v>2</v>
      </c>
      <c r="C7" s="85" t="s">
        <v>204</v>
      </c>
      <c r="D7" s="105" t="s">
        <v>221</v>
      </c>
      <c r="E7" s="105">
        <v>2021</v>
      </c>
      <c r="F7" s="105">
        <v>2023</v>
      </c>
      <c r="G7" s="109">
        <v>9500000</v>
      </c>
      <c r="H7" s="109">
        <v>9405588.8880000003</v>
      </c>
      <c r="I7" s="106">
        <v>1000000</v>
      </c>
      <c r="J7" s="110">
        <f>603566.001+380000+5478+7669.199+3286.8</f>
        <v>1000000.0000000001</v>
      </c>
      <c r="K7" s="48" t="s">
        <v>231</v>
      </c>
      <c r="L7" s="11" t="s">
        <v>68</v>
      </c>
    </row>
    <row r="8" spans="2:13" ht="38.25" x14ac:dyDescent="0.2">
      <c r="B8" s="104">
        <v>3</v>
      </c>
      <c r="C8" s="85" t="s">
        <v>225</v>
      </c>
      <c r="D8" s="105" t="s">
        <v>224</v>
      </c>
      <c r="E8" s="105">
        <v>2021</v>
      </c>
      <c r="F8" s="105">
        <v>2023</v>
      </c>
      <c r="G8" s="109">
        <v>7000000</v>
      </c>
      <c r="H8" s="109">
        <v>6725839.4210000001</v>
      </c>
      <c r="I8" s="101">
        <v>1000000</v>
      </c>
      <c r="J8" s="110">
        <f>799771.219+9843.822+4218.781+179134.876+7031.302</f>
        <v>1000000.0000000001</v>
      </c>
      <c r="K8" s="48" t="s">
        <v>226</v>
      </c>
      <c r="L8" s="11" t="s">
        <v>227</v>
      </c>
    </row>
    <row r="9" spans="2:13" ht="17.25" customHeight="1" x14ac:dyDescent="0.2">
      <c r="B9" s="91"/>
      <c r="C9" s="11" t="s">
        <v>6</v>
      </c>
      <c r="D9" s="11"/>
      <c r="E9" s="11"/>
      <c r="F9" s="92"/>
      <c r="G9" s="38">
        <f>SUM(G6:G8)</f>
        <v>18000000</v>
      </c>
      <c r="H9" s="38">
        <f>SUM(H6:H8)</f>
        <v>17564369.353</v>
      </c>
      <c r="I9" s="38">
        <f>SUM(I6:I8)</f>
        <v>3200000</v>
      </c>
      <c r="J9" s="38">
        <f>SUM(J6:J8)</f>
        <v>3127364.2239999999</v>
      </c>
      <c r="K9" s="17"/>
      <c r="L9" s="1"/>
    </row>
    <row r="10" spans="2:13" ht="17.25" customHeight="1" x14ac:dyDescent="0.2">
      <c r="B10" s="39"/>
      <c r="C10" s="40"/>
      <c r="D10" s="40"/>
      <c r="E10" s="40"/>
      <c r="F10" s="41"/>
      <c r="G10" s="42"/>
      <c r="H10" s="42"/>
      <c r="I10" s="42"/>
      <c r="J10" s="49"/>
      <c r="K10" s="50"/>
      <c r="L10" s="45"/>
    </row>
    <row r="11" spans="2:13" ht="17.25" customHeight="1" x14ac:dyDescent="0.2">
      <c r="B11" s="39"/>
      <c r="C11" s="40"/>
      <c r="D11" s="40"/>
      <c r="E11" s="40"/>
      <c r="F11" s="41"/>
      <c r="G11" s="42"/>
      <c r="H11" s="42"/>
      <c r="I11" s="42"/>
      <c r="J11" s="49"/>
      <c r="K11" s="50"/>
      <c r="L11" s="45"/>
    </row>
    <row r="12" spans="2:13" ht="17.25" customHeight="1" x14ac:dyDescent="0.2">
      <c r="B12" s="39"/>
      <c r="C12" s="40"/>
      <c r="D12" s="40"/>
      <c r="E12" s="40"/>
      <c r="F12" s="41"/>
      <c r="G12" s="42"/>
      <c r="H12" s="42"/>
      <c r="I12" s="42"/>
      <c r="J12" s="49"/>
      <c r="K12" s="50"/>
      <c r="L12" s="45"/>
    </row>
    <row r="13" spans="2:13" s="21" customFormat="1" ht="12.75" customHeight="1" x14ac:dyDescent="0.25">
      <c r="C13" s="116" t="s">
        <v>157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2:13" s="21" customFormat="1" x14ac:dyDescent="0.25">
      <c r="C14" s="93"/>
      <c r="D14" s="93"/>
      <c r="E14" s="93"/>
      <c r="F14" s="93"/>
      <c r="G14" s="93"/>
      <c r="H14" s="93"/>
      <c r="I14" s="93"/>
      <c r="J14" s="93"/>
    </row>
    <row r="15" spans="2:13" s="21" customFormat="1" x14ac:dyDescent="0.25"/>
    <row r="16" spans="2:13" s="21" customFormat="1" ht="12.75" customHeight="1" x14ac:dyDescent="0.25">
      <c r="C16" s="116" t="s">
        <v>158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</row>
    <row r="17" spans="3:11" s="21" customFormat="1" x14ac:dyDescent="0.25">
      <c r="C17" s="93"/>
      <c r="D17" s="93"/>
      <c r="E17" s="93"/>
      <c r="F17" s="93"/>
      <c r="G17" s="93"/>
      <c r="H17" s="93"/>
      <c r="I17" s="93"/>
      <c r="J17" s="93"/>
    </row>
    <row r="18" spans="3:11" s="21" customFormat="1" x14ac:dyDescent="0.25">
      <c r="C18" s="116" t="s">
        <v>159</v>
      </c>
      <c r="D18" s="116"/>
      <c r="E18" s="116"/>
      <c r="F18" s="116"/>
      <c r="G18" s="116"/>
      <c r="H18" s="116"/>
      <c r="I18" s="116"/>
      <c r="J18" s="116"/>
      <c r="K18" s="84"/>
    </row>
  </sheetData>
  <mergeCells count="14">
    <mergeCell ref="C13:M13"/>
    <mergeCell ref="C16:M16"/>
    <mergeCell ref="C18:J18"/>
    <mergeCell ref="L4:L5"/>
    <mergeCell ref="C1:L1"/>
    <mergeCell ref="H4:H5"/>
    <mergeCell ref="I4:I5"/>
    <mergeCell ref="J4:J5"/>
    <mergeCell ref="K4:K5"/>
    <mergeCell ref="B4:B5"/>
    <mergeCell ref="C4:C5"/>
    <mergeCell ref="D4:D5"/>
    <mergeCell ref="E4:F4"/>
    <mergeCell ref="G4:G5"/>
  </mergeCells>
  <phoneticPr fontId="7" type="noConversion"/>
  <pageMargins left="0.45" right="0.2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ED2F-95D6-48D6-9113-5484FFDCC705}">
  <dimension ref="B1:M18"/>
  <sheetViews>
    <sheetView workbookViewId="0">
      <selection activeCell="C16" sqref="C16:M16"/>
    </sheetView>
  </sheetViews>
  <sheetFormatPr defaultRowHeight="12.75" x14ac:dyDescent="0.2"/>
  <cols>
    <col min="1" max="1" width="2.85546875" style="25" customWidth="1"/>
    <col min="2" max="2" width="3.140625" style="53" customWidth="1"/>
    <col min="3" max="3" width="31.7109375" style="25" customWidth="1"/>
    <col min="4" max="5" width="10.140625" style="21" customWidth="1"/>
    <col min="6" max="6" width="8.85546875" style="21" customWidth="1"/>
    <col min="7" max="7" width="13.42578125" style="26" bestFit="1" customWidth="1"/>
    <col min="8" max="8" width="14.140625" style="26" bestFit="1" customWidth="1"/>
    <col min="9" max="9" width="12.140625" style="26" customWidth="1"/>
    <col min="10" max="10" width="16.140625" style="26" bestFit="1" customWidth="1"/>
    <col min="11" max="11" width="25.7109375" style="26" customWidth="1"/>
    <col min="12" max="12" width="15.42578125" style="25" customWidth="1"/>
    <col min="13" max="16384" width="9.140625" style="25"/>
  </cols>
  <sheetData>
    <row r="1" spans="2:13" ht="21.75" customHeight="1" x14ac:dyDescent="0.2">
      <c r="C1" s="119" t="s">
        <v>235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3" ht="18.75" customHeight="1" x14ac:dyDescent="0.2">
      <c r="C2" s="82" t="s">
        <v>229</v>
      </c>
    </row>
    <row r="3" spans="2:13" ht="15.75" customHeight="1" x14ac:dyDescent="0.2">
      <c r="C3" s="4">
        <v>44561</v>
      </c>
      <c r="D3" s="5"/>
      <c r="E3" s="5"/>
      <c r="L3" s="27" t="s">
        <v>7</v>
      </c>
    </row>
    <row r="4" spans="2:13" ht="33.75" customHeight="1" x14ac:dyDescent="0.2">
      <c r="B4" s="120" t="s">
        <v>0</v>
      </c>
      <c r="C4" s="121" t="s">
        <v>1</v>
      </c>
      <c r="D4" s="121" t="s">
        <v>10</v>
      </c>
      <c r="E4" s="121" t="s">
        <v>13</v>
      </c>
      <c r="F4" s="121"/>
      <c r="G4" s="121" t="s">
        <v>5</v>
      </c>
      <c r="H4" s="121" t="s">
        <v>2</v>
      </c>
      <c r="I4" s="121" t="s">
        <v>23</v>
      </c>
      <c r="J4" s="121" t="s">
        <v>9</v>
      </c>
      <c r="K4" s="121" t="s">
        <v>3</v>
      </c>
      <c r="L4" s="121" t="s">
        <v>4</v>
      </c>
    </row>
    <row r="5" spans="2:13" x14ac:dyDescent="0.2">
      <c r="B5" s="120"/>
      <c r="C5" s="121"/>
      <c r="D5" s="121"/>
      <c r="E5" s="92" t="s">
        <v>11</v>
      </c>
      <c r="F5" s="92" t="s">
        <v>12</v>
      </c>
      <c r="G5" s="121"/>
      <c r="H5" s="121"/>
      <c r="I5" s="121"/>
      <c r="J5" s="121"/>
      <c r="K5" s="121"/>
      <c r="L5" s="121"/>
    </row>
    <row r="6" spans="2:13" ht="63.75" x14ac:dyDescent="0.2">
      <c r="B6" s="91">
        <v>1</v>
      </c>
      <c r="C6" s="19" t="s">
        <v>27</v>
      </c>
      <c r="D6" s="125" t="s">
        <v>21</v>
      </c>
      <c r="E6" s="125">
        <v>2020</v>
      </c>
      <c r="F6" s="127">
        <v>2021</v>
      </c>
      <c r="G6" s="123">
        <v>1600000</v>
      </c>
      <c r="H6" s="123">
        <v>1589691.101</v>
      </c>
      <c r="I6" s="123">
        <v>1550000</v>
      </c>
      <c r="J6" s="110">
        <f>461787.427+609038.178+216186.401+156092.665+18590.334+7967.286+13278.81+3487.77</f>
        <v>1486428.8710000003</v>
      </c>
      <c r="K6" s="48" t="s">
        <v>181</v>
      </c>
      <c r="L6" s="11" t="s">
        <v>8</v>
      </c>
    </row>
    <row r="7" spans="2:13" ht="25.5" x14ac:dyDescent="0.2">
      <c r="B7" s="91">
        <v>2</v>
      </c>
      <c r="C7" s="19" t="s">
        <v>36</v>
      </c>
      <c r="D7" s="126"/>
      <c r="E7" s="126"/>
      <c r="F7" s="128"/>
      <c r="G7" s="124"/>
      <c r="H7" s="124"/>
      <c r="I7" s="124"/>
      <c r="J7" s="110">
        <v>53262.23</v>
      </c>
      <c r="K7" s="48" t="s">
        <v>37</v>
      </c>
      <c r="L7" s="11" t="s">
        <v>38</v>
      </c>
    </row>
    <row r="8" spans="2:13" ht="63.75" x14ac:dyDescent="0.2">
      <c r="B8" s="104">
        <v>3</v>
      </c>
      <c r="C8" s="19" t="s">
        <v>179</v>
      </c>
      <c r="D8" s="105" t="s">
        <v>178</v>
      </c>
      <c r="E8" s="107">
        <v>2021</v>
      </c>
      <c r="F8" s="108">
        <v>2021</v>
      </c>
      <c r="G8" s="109">
        <v>4461000</v>
      </c>
      <c r="H8" s="109">
        <v>4399893.0999999996</v>
      </c>
      <c r="I8" s="106">
        <v>1000000</v>
      </c>
      <c r="J8" s="110">
        <f>902428.521+73000+8190.493+11466.69+4914.296</f>
        <v>999999.99999999988</v>
      </c>
      <c r="K8" s="48" t="s">
        <v>183</v>
      </c>
      <c r="L8" s="11" t="s">
        <v>168</v>
      </c>
    </row>
    <row r="9" spans="2:13" ht="76.5" x14ac:dyDescent="0.2">
      <c r="B9" s="104">
        <v>4</v>
      </c>
      <c r="C9" s="85" t="s">
        <v>205</v>
      </c>
      <c r="D9" s="105" t="s">
        <v>220</v>
      </c>
      <c r="E9" s="105">
        <v>2021</v>
      </c>
      <c r="F9" s="105">
        <v>2022</v>
      </c>
      <c r="G9" s="109">
        <v>5438700</v>
      </c>
      <c r="H9" s="109">
        <v>5438700</v>
      </c>
      <c r="I9" s="106">
        <v>1000000</v>
      </c>
      <c r="J9" s="110">
        <f>975241.683+11553.882+4951.663+8252.772</f>
        <v>999999.99999999988</v>
      </c>
      <c r="K9" s="48" t="s">
        <v>206</v>
      </c>
      <c r="L9" s="11" t="s">
        <v>42</v>
      </c>
    </row>
    <row r="10" spans="2:13" ht="17.25" customHeight="1" x14ac:dyDescent="0.2">
      <c r="B10" s="91"/>
      <c r="C10" s="11" t="s">
        <v>6</v>
      </c>
      <c r="D10" s="11"/>
      <c r="E10" s="11"/>
      <c r="F10" s="92"/>
      <c r="G10" s="38">
        <f>SUM(G6:G9)</f>
        <v>11499700</v>
      </c>
      <c r="H10" s="38">
        <f t="shared" ref="H10:J10" si="0">SUM(H6:H9)</f>
        <v>11428284.200999999</v>
      </c>
      <c r="I10" s="38">
        <f t="shared" si="0"/>
        <v>3550000</v>
      </c>
      <c r="J10" s="38">
        <f t="shared" si="0"/>
        <v>3539691.1010000003</v>
      </c>
      <c r="K10" s="17"/>
      <c r="L10" s="1"/>
    </row>
    <row r="11" spans="2:13" ht="17.25" customHeight="1" x14ac:dyDescent="0.2">
      <c r="B11" s="39"/>
      <c r="C11" s="40"/>
      <c r="D11" s="40"/>
      <c r="E11" s="40"/>
      <c r="F11" s="41"/>
      <c r="G11" s="42"/>
      <c r="H11" s="42"/>
      <c r="I11" s="42"/>
      <c r="J11" s="49"/>
      <c r="K11" s="50"/>
      <c r="L11" s="45"/>
    </row>
    <row r="12" spans="2:13" ht="17.25" customHeight="1" x14ac:dyDescent="0.2">
      <c r="B12" s="39"/>
      <c r="C12" s="40"/>
      <c r="D12" s="40"/>
      <c r="E12" s="40"/>
      <c r="F12" s="41"/>
      <c r="G12" s="42"/>
      <c r="H12" s="42"/>
      <c r="I12" s="42"/>
      <c r="J12" s="49"/>
      <c r="K12" s="50"/>
      <c r="L12" s="45"/>
    </row>
    <row r="13" spans="2:13" s="21" customFormat="1" ht="12.75" customHeight="1" x14ac:dyDescent="0.25">
      <c r="C13" s="116" t="s">
        <v>157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2:13" s="21" customFormat="1" x14ac:dyDescent="0.25">
      <c r="C14" s="93"/>
      <c r="D14" s="93"/>
      <c r="E14" s="93"/>
      <c r="F14" s="93"/>
      <c r="G14" s="93"/>
      <c r="H14" s="93"/>
      <c r="I14" s="93"/>
      <c r="J14" s="93"/>
    </row>
    <row r="15" spans="2:13" s="21" customFormat="1" x14ac:dyDescent="0.25"/>
    <row r="16" spans="2:13" s="21" customFormat="1" ht="12.75" customHeight="1" x14ac:dyDescent="0.25">
      <c r="C16" s="116" t="s">
        <v>158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</row>
    <row r="17" spans="3:11" s="21" customFormat="1" x14ac:dyDescent="0.25">
      <c r="C17" s="93"/>
      <c r="D17" s="93"/>
      <c r="E17" s="93"/>
      <c r="F17" s="93"/>
      <c r="G17" s="93"/>
      <c r="H17" s="93"/>
      <c r="I17" s="93"/>
      <c r="J17" s="93"/>
    </row>
    <row r="18" spans="3:11" s="21" customFormat="1" x14ac:dyDescent="0.25">
      <c r="C18" s="116" t="s">
        <v>159</v>
      </c>
      <c r="D18" s="116"/>
      <c r="E18" s="116"/>
      <c r="F18" s="116"/>
      <c r="G18" s="116"/>
      <c r="H18" s="116"/>
      <c r="I18" s="116"/>
      <c r="J18" s="116"/>
      <c r="K18" s="84"/>
    </row>
  </sheetData>
  <mergeCells count="20">
    <mergeCell ref="C13:M13"/>
    <mergeCell ref="C16:M16"/>
    <mergeCell ref="C18:J18"/>
    <mergeCell ref="L4:L5"/>
    <mergeCell ref="D6:D7"/>
    <mergeCell ref="E6:E7"/>
    <mergeCell ref="F6:F7"/>
    <mergeCell ref="G6:G7"/>
    <mergeCell ref="H6:H7"/>
    <mergeCell ref="I6:I7"/>
    <mergeCell ref="C1:L1"/>
    <mergeCell ref="B4:B5"/>
    <mergeCell ref="C4:C5"/>
    <mergeCell ref="D4:D5"/>
    <mergeCell ref="E4:F4"/>
    <mergeCell ref="G4:G5"/>
    <mergeCell ref="H4:H5"/>
    <mergeCell ref="I4:I5"/>
    <mergeCell ref="J4:J5"/>
    <mergeCell ref="K4:K5"/>
  </mergeCells>
  <pageMargins left="0.45" right="0.2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295E-DADE-4969-89F6-161FD3A6CC5A}">
  <dimension ref="B1:M16"/>
  <sheetViews>
    <sheetView workbookViewId="0">
      <selection activeCell="M13" sqref="M13"/>
    </sheetView>
  </sheetViews>
  <sheetFormatPr defaultRowHeight="12.75" x14ac:dyDescent="0.2"/>
  <cols>
    <col min="1" max="1" width="2.85546875" style="25" customWidth="1"/>
    <col min="2" max="2" width="3.140625" style="53" customWidth="1"/>
    <col min="3" max="3" width="31.7109375" style="25" customWidth="1"/>
    <col min="4" max="5" width="10.140625" style="21" customWidth="1"/>
    <col min="6" max="6" width="8.85546875" style="21" customWidth="1"/>
    <col min="7" max="7" width="13.42578125" style="26" bestFit="1" customWidth="1"/>
    <col min="8" max="8" width="14.140625" style="26" bestFit="1" customWidth="1"/>
    <col min="9" max="9" width="12.140625" style="26" customWidth="1"/>
    <col min="10" max="10" width="16.140625" style="26" bestFit="1" customWidth="1"/>
    <col min="11" max="11" width="25.7109375" style="26" customWidth="1"/>
    <col min="12" max="12" width="15.42578125" style="25" customWidth="1"/>
    <col min="13" max="16384" width="9.140625" style="25"/>
  </cols>
  <sheetData>
    <row r="1" spans="2:13" ht="21.75" customHeight="1" x14ac:dyDescent="0.2">
      <c r="C1" s="119" t="s">
        <v>235</v>
      </c>
      <c r="D1" s="119"/>
      <c r="E1" s="119"/>
      <c r="F1" s="119"/>
      <c r="G1" s="119"/>
      <c r="H1" s="119"/>
      <c r="I1" s="119"/>
      <c r="J1" s="119"/>
      <c r="K1" s="119"/>
      <c r="L1" s="119"/>
    </row>
    <row r="2" spans="2:13" ht="18.75" customHeight="1" x14ac:dyDescent="0.2">
      <c r="C2" s="82" t="s">
        <v>230</v>
      </c>
    </row>
    <row r="3" spans="2:13" ht="15.75" customHeight="1" x14ac:dyDescent="0.2">
      <c r="C3" s="4">
        <v>44561</v>
      </c>
      <c r="D3" s="5"/>
      <c r="E3" s="5"/>
      <c r="L3" s="27" t="s">
        <v>7</v>
      </c>
    </row>
    <row r="4" spans="2:13" ht="33.75" customHeight="1" x14ac:dyDescent="0.2">
      <c r="B4" s="120" t="s">
        <v>0</v>
      </c>
      <c r="C4" s="121" t="s">
        <v>1</v>
      </c>
      <c r="D4" s="121" t="s">
        <v>10</v>
      </c>
      <c r="E4" s="121" t="s">
        <v>13</v>
      </c>
      <c r="F4" s="121"/>
      <c r="G4" s="121" t="s">
        <v>5</v>
      </c>
      <c r="H4" s="121" t="s">
        <v>2</v>
      </c>
      <c r="I4" s="121" t="s">
        <v>23</v>
      </c>
      <c r="J4" s="121" t="s">
        <v>9</v>
      </c>
      <c r="K4" s="121" t="s">
        <v>3</v>
      </c>
      <c r="L4" s="121" t="s">
        <v>4</v>
      </c>
    </row>
    <row r="5" spans="2:13" x14ac:dyDescent="0.2">
      <c r="B5" s="120"/>
      <c r="C5" s="121"/>
      <c r="D5" s="121"/>
      <c r="E5" s="92" t="s">
        <v>11</v>
      </c>
      <c r="F5" s="92" t="s">
        <v>12</v>
      </c>
      <c r="G5" s="121"/>
      <c r="H5" s="121"/>
      <c r="I5" s="121"/>
      <c r="J5" s="121"/>
      <c r="K5" s="121"/>
      <c r="L5" s="121"/>
    </row>
    <row r="6" spans="2:13" ht="42" customHeight="1" x14ac:dyDescent="0.2">
      <c r="B6" s="91">
        <v>1</v>
      </c>
      <c r="C6" s="19" t="s">
        <v>25</v>
      </c>
      <c r="D6" s="11" t="s">
        <v>18</v>
      </c>
      <c r="E6" s="11">
        <v>2020</v>
      </c>
      <c r="F6" s="13">
        <v>2021</v>
      </c>
      <c r="G6" s="28">
        <v>1600800</v>
      </c>
      <c r="H6" s="28">
        <v>1539034.53</v>
      </c>
      <c r="I6" s="28">
        <v>1100800</v>
      </c>
      <c r="J6" s="110">
        <v>1039034.53</v>
      </c>
      <c r="K6" s="48" t="s">
        <v>182</v>
      </c>
      <c r="L6" s="11" t="s">
        <v>26</v>
      </c>
    </row>
    <row r="7" spans="2:13" ht="17.25" customHeight="1" x14ac:dyDescent="0.2">
      <c r="B7" s="91"/>
      <c r="C7" s="11" t="s">
        <v>6</v>
      </c>
      <c r="D7" s="11"/>
      <c r="E7" s="11"/>
      <c r="F7" s="92"/>
      <c r="G7" s="38">
        <f>SUM(G6:G6)</f>
        <v>1600800</v>
      </c>
      <c r="H7" s="38">
        <f>SUM(H6:H6)</f>
        <v>1539034.53</v>
      </c>
      <c r="I7" s="38">
        <f>SUM(I6:I6)</f>
        <v>1100800</v>
      </c>
      <c r="J7" s="38">
        <f>SUM(J6:J6)</f>
        <v>1039034.53</v>
      </c>
      <c r="K7" s="17"/>
      <c r="L7" s="1"/>
    </row>
    <row r="8" spans="2:13" ht="17.25" customHeight="1" x14ac:dyDescent="0.2">
      <c r="B8" s="39"/>
      <c r="C8" s="40"/>
      <c r="D8" s="40"/>
      <c r="E8" s="40"/>
      <c r="F8" s="41"/>
      <c r="G8" s="42"/>
      <c r="H8" s="42"/>
      <c r="I8" s="42"/>
      <c r="J8" s="49"/>
      <c r="K8" s="50"/>
      <c r="L8" s="45"/>
    </row>
    <row r="9" spans="2:13" ht="17.25" customHeight="1" x14ac:dyDescent="0.2">
      <c r="B9" s="39"/>
      <c r="C9" s="40"/>
      <c r="D9" s="40"/>
      <c r="E9" s="40"/>
      <c r="F9" s="41"/>
      <c r="G9" s="42"/>
      <c r="H9" s="42"/>
      <c r="I9" s="42"/>
      <c r="J9" s="49"/>
      <c r="K9" s="50"/>
      <c r="L9" s="45"/>
    </row>
    <row r="10" spans="2:13" ht="17.25" customHeight="1" x14ac:dyDescent="0.2">
      <c r="B10" s="39"/>
      <c r="C10" s="40"/>
      <c r="D10" s="40"/>
      <c r="E10" s="40"/>
      <c r="F10" s="41"/>
      <c r="G10" s="42"/>
      <c r="H10" s="42"/>
      <c r="I10" s="42"/>
      <c r="J10" s="49"/>
      <c r="K10" s="50"/>
      <c r="L10" s="45"/>
    </row>
    <row r="11" spans="2:13" s="21" customFormat="1" ht="12.75" customHeight="1" x14ac:dyDescent="0.25">
      <c r="C11" s="116" t="s">
        <v>157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2:13" s="21" customFormat="1" x14ac:dyDescent="0.25">
      <c r="C12" s="93"/>
      <c r="D12" s="93"/>
      <c r="E12" s="93"/>
      <c r="F12" s="93"/>
      <c r="G12" s="93"/>
      <c r="H12" s="93"/>
      <c r="I12" s="93"/>
      <c r="J12" s="93"/>
    </row>
    <row r="13" spans="2:13" s="21" customFormat="1" x14ac:dyDescent="0.25"/>
    <row r="14" spans="2:13" s="21" customFormat="1" ht="12.75" customHeight="1" x14ac:dyDescent="0.25">
      <c r="C14" s="116" t="s">
        <v>158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</row>
    <row r="15" spans="2:13" s="21" customFormat="1" x14ac:dyDescent="0.25">
      <c r="C15" s="93"/>
      <c r="D15" s="93"/>
      <c r="E15" s="93"/>
      <c r="F15" s="93"/>
      <c r="G15" s="93"/>
      <c r="H15" s="93"/>
      <c r="I15" s="93"/>
      <c r="J15" s="93"/>
    </row>
    <row r="16" spans="2:13" s="21" customFormat="1" x14ac:dyDescent="0.25">
      <c r="C16" s="116" t="s">
        <v>159</v>
      </c>
      <c r="D16" s="116"/>
      <c r="E16" s="116"/>
      <c r="F16" s="116"/>
      <c r="G16" s="116"/>
      <c r="H16" s="116"/>
      <c r="I16" s="116"/>
      <c r="J16" s="116"/>
      <c r="K16" s="84"/>
    </row>
  </sheetData>
  <mergeCells count="14">
    <mergeCell ref="C11:M11"/>
    <mergeCell ref="C14:M14"/>
    <mergeCell ref="C16:J16"/>
    <mergeCell ref="L4:L5"/>
    <mergeCell ref="C1:L1"/>
    <mergeCell ref="H4:H5"/>
    <mergeCell ref="I4:I5"/>
    <mergeCell ref="J4:J5"/>
    <mergeCell ref="K4:K5"/>
    <mergeCell ref="B4:B5"/>
    <mergeCell ref="C4:C5"/>
    <mergeCell ref="D4:D5"/>
    <mergeCell ref="E4:F4"/>
    <mergeCell ref="G4:G5"/>
  </mergeCells>
  <pageMargins left="0.45" right="0.2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ОНТ</vt:lpstr>
      <vt:lpstr>ONHS</vt:lpstr>
      <vt:lpstr>ZSan</vt:lpstr>
      <vt:lpstr>UT</vt:lpstr>
      <vt:lpstr>БХБЯ</vt:lpstr>
      <vt:lpstr>СоёлЯ</vt:lpstr>
      <vt:lpstr>ХНХЯ</vt:lpstr>
      <vt:lpstr>Боловсрол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User</cp:lastModifiedBy>
  <cp:lastPrinted>2022-01-19T15:05:29Z</cp:lastPrinted>
  <dcterms:created xsi:type="dcterms:W3CDTF">2014-11-03T16:21:49Z</dcterms:created>
  <dcterms:modified xsi:type="dcterms:W3CDTF">2022-02-22T09:13:58Z</dcterms:modified>
</cp:coreProperties>
</file>