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3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H17" i="4"/>
  <c r="I17"/>
  <c r="J17"/>
  <c r="G17"/>
  <c r="J33" i="3"/>
  <c r="H46"/>
  <c r="I46"/>
  <c r="J46"/>
  <c r="G46"/>
  <c r="J35"/>
  <c r="J12"/>
  <c r="J32"/>
  <c r="I76" i="2" l="1"/>
  <c r="I44"/>
  <c r="I74"/>
  <c r="H76"/>
  <c r="G76"/>
  <c r="F76"/>
  <c r="I19"/>
  <c r="I73"/>
  <c r="I28"/>
  <c r="I31"/>
  <c r="I43"/>
  <c r="I61"/>
  <c r="H35" i="3" l="1"/>
  <c r="H15" i="5"/>
  <c r="I15"/>
  <c r="J15"/>
  <c r="G15"/>
  <c r="J30" i="3"/>
  <c r="J34"/>
  <c r="J36"/>
  <c r="J20"/>
  <c r="J29"/>
  <c r="J21"/>
  <c r="J7"/>
  <c r="J22"/>
  <c r="J23"/>
  <c r="J24"/>
  <c r="J25"/>
  <c r="I46" i="2"/>
  <c r="I53"/>
  <c r="I45"/>
  <c r="I63"/>
  <c r="I66"/>
  <c r="I65"/>
  <c r="I57"/>
  <c r="I64"/>
  <c r="I25"/>
  <c r="I52"/>
  <c r="I26"/>
  <c r="J14" i="5"/>
  <c r="J8" i="4"/>
  <c r="J10"/>
  <c r="J11"/>
  <c r="J14"/>
  <c r="J27" i="3" l="1"/>
  <c r="J28"/>
  <c r="J9" i="4"/>
  <c r="I42" i="2" l="1"/>
  <c r="I30"/>
  <c r="J12" i="4" l="1"/>
  <c r="I18" i="2" l="1"/>
  <c r="J6" i="4" l="1"/>
  <c r="J18" i="3"/>
  <c r="I39" i="2"/>
  <c r="I47"/>
  <c r="I21"/>
  <c r="I17"/>
  <c r="J13" i="3" l="1"/>
  <c r="J17"/>
  <c r="I35" i="2"/>
  <c r="J10" i="5"/>
  <c r="J9"/>
  <c r="I16" i="2"/>
  <c r="I22"/>
  <c r="I23"/>
  <c r="I10" l="1"/>
  <c r="G18" l="1"/>
  <c r="J6" i="5"/>
  <c r="I11" i="2"/>
  <c r="J8" i="3" l="1"/>
  <c r="I5" i="2" l="1"/>
</calcChain>
</file>

<file path=xl/sharedStrings.xml><?xml version="1.0" encoding="utf-8"?>
<sst xmlns="http://schemas.openxmlformats.org/spreadsheetml/2006/main" count="559" uniqueCount="357">
  <si>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</si>
  <si>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</si>
  <si>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</si>
  <si>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</si>
  <si>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</si>
  <si>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</si>
  <si>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</si>
  <si>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</si>
  <si>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</si>
  <si>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</si>
  <si>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</si>
  <si>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</si>
  <si>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</si>
  <si>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</si>
  <si>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</si>
  <si>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</si>
  <si>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</si>
  <si>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</si>
  <si>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</si>
  <si>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</si>
  <si>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</si>
  <si>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</si>
  <si>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</si>
  <si>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</si>
  <si>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</si>
  <si>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</si>
  <si>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</si>
  <si>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</si>
  <si>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</si>
  <si>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</si>
  <si>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</si>
  <si>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</si>
  <si>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</si>
  <si>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</si>
  <si>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</si>
  <si>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</si>
  <si>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</si>
  <si>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</si>
  <si>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</si>
  <si>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</si>
  <si>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</si>
  <si>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</si>
  <si>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</si>
  <si>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</si>
  <si>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</si>
  <si>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</si>
  <si>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</si>
  <si>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</si>
  <si>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</si>
  <si>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</si>
  <si>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</si>
  <si>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</si>
  <si>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</si>
  <si>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</si>
  <si>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</si>
  <si>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</si>
  <si>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</si>
  <si>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</si>
  <si>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</si>
  <si>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</si>
  <si>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</si>
  <si>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</si>
  <si>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</si>
  <si>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</si>
  <si>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</si>
  <si>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</si>
  <si>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</si>
  <si>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</si>
  <si>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</si>
  <si>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</si>
  <si>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</si>
  <si>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</si>
  <si>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</si>
  <si>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</si>
  <si>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</si>
  <si>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</si>
  <si>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</si>
  <si>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</si>
  <si>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</si>
  <si>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</si>
  <si>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</si>
  <si>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</si>
  <si>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</si>
  <si>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</si>
  <si>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</si>
  <si>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</si>
  <si>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</si>
  <si>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</si>
  <si>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</si>
  <si>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</si>
  <si>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</si>
  <si>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</si>
  <si>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</si>
  <si>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</si>
  <si>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</si>
  <si>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</si>
  <si>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</si>
  <si>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</si>
  <si>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</si>
  <si>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</si>
  <si>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</si>
  <si>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</si>
  <si>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</si>
  <si>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</si>
  <si>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</si>
  <si>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</si>
  <si>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</si>
  <si>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</si>
  <si>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</si>
  <si>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</si>
  <si>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</si>
  <si>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</si>
  <si>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</si>
  <si>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</si>
  <si>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</si>
  <si>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</si>
  <si>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</si>
  <si>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</si>
  <si>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</si>
  <si>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</si>
  <si>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ОТТО МИР ХХК</t>
  </si>
  <si>
    <t>8 фургон машиныг бүрэн нийлүүлсэн.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</si>
  <si>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</si>
  <si>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</si>
  <si>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</si>
  <si>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</si>
  <si>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</si>
  <si>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</si>
  <si>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</si>
  <si>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</si>
  <si>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</si>
  <si>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</si>
  <si>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</si>
  <si>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</si>
  <si>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</si>
  <si>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</si>
  <si>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</si>
  <si>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</si>
  <si>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</si>
  <si>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</si>
  <si>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</si>
  <si>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</si>
  <si>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</si>
  <si>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</si>
  <si>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</si>
  <si>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</si>
  <si>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</si>
  <si>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</si>
  <si>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</si>
  <si>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</si>
  <si>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</si>
  <si>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</si>
  <si>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</si>
  <si>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</si>
  <si>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</si>
  <si>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</si>
  <si>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</si>
  <si>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</si>
  <si>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</si>
  <si>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</si>
  <si>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</si>
  <si>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</si>
  <si>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</si>
  <si>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</si>
  <si>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</si>
  <si>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</si>
  <si>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</si>
  <si>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</si>
  <si>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</si>
  <si>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</si>
  <si>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</si>
  <si>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</si>
  <si>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</si>
  <si>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</si>
  <si>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</si>
  <si>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</si>
  <si>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</si>
  <si>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</si>
  <si>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</si>
  <si>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</si>
  <si>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</si>
  <si>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</si>
  <si>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</si>
  <si>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</si>
  <si>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</si>
  <si>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</si>
  <si>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</si>
  <si>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</si>
  <si>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</si>
  <si>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</si>
  <si>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</si>
  <si>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</si>
  <si>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</si>
  <si>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</si>
  <si>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</si>
  <si>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</si>
  <si>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</si>
  <si>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</si>
  <si>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</si>
  <si>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</si>
  <si>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</si>
  <si>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</si>
  <si>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</si>
  <si>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</si>
  <si>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</si>
  <si>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</si>
  <si>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</si>
  <si>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</si>
  <si>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</si>
  <si>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</si>
  <si>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</si>
  <si>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</si>
  <si>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</si>
  <si>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</si>
  <si>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</si>
  <si>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</si>
  <si>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</si>
  <si>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</si>
  <si>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</si>
  <si>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</si>
  <si>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</si>
  <si>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</si>
  <si>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</si>
  <si>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</si>
  <si>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</si>
  <si>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</si>
  <si>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</si>
  <si>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</si>
  <si>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</si>
  <si>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</si>
  <si>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</si>
  <si>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</si>
  <si>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</si>
  <si>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</si>
  <si>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</si>
  <si>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</si>
  <si>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</si>
  <si>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Урбан девелопмент ХХК</t>
  </si>
  <si>
    <t xml:space="preserve">Дэлгэрэх суманд Төрийн албан хаагчийн 4 айлын орон сууц барих </t>
  </si>
  <si>
    <t>ОНТХО-НТШ-08/2019</t>
  </si>
  <si>
    <t>Аймгийн ЗДТГ-ын хурлын заалны засвар</t>
  </si>
  <si>
    <t>ОНТХО-ХА-25/2019</t>
  </si>
  <si>
    <t>Уртын уул ХХК</t>
  </si>
  <si>
    <t>Дэлгэрэх сумын 0,4 квт-ын ЦДАШ-ын өргөтгөл</t>
  </si>
  <si>
    <t>ОНТХО-НТШ-09/2019</t>
  </si>
  <si>
    <t>Лайшил ХХК</t>
  </si>
  <si>
    <t>ОНТХО-ХА-03/2019</t>
  </si>
  <si>
    <t>Аймгийн төвийн 1-р зэрэглэлийн зарим хэрэглэгчдийг цахилгааны нөөц эх үүсвэртэй болгох /Нэгдсэн эмнэлэг/</t>
  </si>
  <si>
    <t>Сайншанд сумын 2, 3, 6-р багийн авто зам дагуу гэрэлтүүлэг шинээр хийх</t>
  </si>
  <si>
    <t>Монцахэр ХХК</t>
  </si>
  <si>
    <t>ЗС-НТШ-01/2019</t>
  </si>
  <si>
    <t>Үүлэн зардас ХХК</t>
  </si>
  <si>
    <t>Дорноговь аймгийн түүхэн баримтат кино хийх ажил</t>
  </si>
  <si>
    <t>ОНТХО-ХА-27/2019</t>
  </si>
  <si>
    <t>Хуртай өргөө ХХК</t>
  </si>
  <si>
    <t>Алтанговийн 2-240 дүгээр байрны гадна фасад, дээврийн засвар</t>
  </si>
  <si>
    <t>ОНТХО-ХА-28/2019</t>
  </si>
  <si>
    <t>МЗХНН Улаанбаатар төмөр зам</t>
  </si>
  <si>
    <t>Төмөр замын 125, 126, 127, 129, 130, 136-р байрнуудын зоорийн давхарын хэсэгчилсэн засвар</t>
  </si>
  <si>
    <t>ОНХС-ХА-02/2019</t>
  </si>
  <si>
    <t>Мандах наран-4 хорооллын гадна шугам сүлжээний ажил</t>
  </si>
  <si>
    <t>ОНХС-НТШ-01/2019</t>
  </si>
  <si>
    <t>Цагаан удам ХХК</t>
  </si>
  <si>
    <t>Эрүүл мэндийн төвийн өргөтгөлийн барилга Алтанширээ</t>
  </si>
  <si>
    <t>УТ-НТШ-28/2019</t>
  </si>
  <si>
    <t>Боомтын талбайн гэрэлтүүлэг /Дорноговь Хатанбулаг сум, Ханги боомт/</t>
  </si>
  <si>
    <t>Төгс хурц консалтинг ХХК</t>
  </si>
  <si>
    <t>УТ-НТШ-02/2019</t>
  </si>
  <si>
    <t>Баян дөрвөлж ХХК</t>
  </si>
  <si>
    <t>Спорт заалны барилга Өргөн</t>
  </si>
  <si>
    <t>УТ-НТШ-22/2019</t>
  </si>
  <si>
    <t>Аймгийн ЗДТГ-ын хурлын заалны техник тоног төхөөрөмж</t>
  </si>
  <si>
    <t>Сайншанд сумын 1-р сургуулийн хөл бөмбөгийн талбайн шинэчлэл</t>
  </si>
  <si>
    <t xml:space="preserve">Аймгийн Нэгдсэн эмнэлэгт Гемодиализын аппарат </t>
  </si>
  <si>
    <t>Айвико интернэшнл ХХК</t>
  </si>
  <si>
    <t>Бүрэн нийлүүлж дууссан</t>
  </si>
  <si>
    <t>Монгол хятадын агро ногоон хэрэм хөтөлбөр ХХК</t>
  </si>
  <si>
    <t>Аймгийн ЗДТГ-ын автомашины парк шинэчлэл</t>
  </si>
  <si>
    <t>ОНТХО-НТШ-25/2019</t>
  </si>
  <si>
    <t>ОНТХО-НТШ-02/2019</t>
  </si>
  <si>
    <t>ОНТХО-НТШ-12/2019</t>
  </si>
  <si>
    <t>ОНТХО-НТШ-26/2019</t>
  </si>
  <si>
    <t>Хул шанд ХХК</t>
  </si>
  <si>
    <t>Цэцэрлэгийн барилгын их засвар /Дорноговь, Айраг сум/</t>
  </si>
  <si>
    <t>Элит конкрет ХХК</t>
  </si>
  <si>
    <t>Соёл, спортын төвийн барилга /Дорноговь, Айраг сум/</t>
  </si>
  <si>
    <t>Хар хорин өргөө ХХК</t>
  </si>
  <si>
    <t>Соёл, спорт төвийн барилга, 200 суудал /Дорноговь, Хөвсгөл сум/</t>
  </si>
  <si>
    <t>Цэцэрлэгийн барилгын дотор халаалтын систем /Дорноговь, Замын-Үүд сум 2 дугаар цэцэрлэг/</t>
  </si>
  <si>
    <t>Тэгш өргөө ХХК</t>
  </si>
  <si>
    <t>Соёл, спорт төвийн барилга, 200 суудал /Дорноговь, Улаанбадрах сум/</t>
  </si>
  <si>
    <t xml:space="preserve">Цэцэрлэгийн барилга, 100 ор /Дорноговь, Мандах сум/ </t>
  </si>
  <si>
    <t>РСТ ХХК</t>
  </si>
  <si>
    <t>Цэцэрлэгийн барилга Дорноговь Алтанширээ</t>
  </si>
  <si>
    <t>Кино театрын барилга /Дорноговь, Сайншанд сум/</t>
  </si>
  <si>
    <t>Энэрэлт их эрдэнэ ХХК</t>
  </si>
  <si>
    <t xml:space="preserve">Цэцэрлэгийн барилга /Дорноговь, Замын-Үүд сум/ </t>
  </si>
  <si>
    <t>Мөнх шинэ од ХХК</t>
  </si>
  <si>
    <t>Монкуз басс ХХК</t>
  </si>
  <si>
    <t>Бүрэн хийж дууссан</t>
  </si>
  <si>
    <t>Сумын төвийн төвлөрсөн дулаан, цэвэр, бохир усны шугам сүлжээ, барилга байгууламжийн зураг, төсөв /Дорноговь Хөвсгөл сум/</t>
  </si>
  <si>
    <t>Сумын төвийн төвлөрсөн дулаан, цэвэр, бохир усны шугам сүлжээ, барилга байгууламжийн зураг, төсөв /Дорноговь Хатанбулаг сум/</t>
  </si>
  <si>
    <t>Сумын төвийн төвлөрсөн дулаан, цэвэр, бохир усны шугам сүлжээ, барилга байгууламжийн зураг, төсөв /Дорноговь Эрдэнэ сум/</t>
  </si>
  <si>
    <t>УТ-НТШ-27/2019-03</t>
  </si>
  <si>
    <t>УТ-НТШ-10/2019</t>
  </si>
  <si>
    <t>УТ-НТШ-08/2019</t>
  </si>
  <si>
    <t>УТ-НТШ-19/2019</t>
  </si>
  <si>
    <t>УТ-НТШ-15/2019</t>
  </si>
  <si>
    <t>УТ-НТШ-17/2019</t>
  </si>
  <si>
    <t>УТ-НТШ-18/2019</t>
  </si>
  <si>
    <t>УТ-ЗҮ-02/2019</t>
  </si>
  <si>
    <t>УТ-ЗҮ-01/2019</t>
  </si>
  <si>
    <t>УТ-ЗҮ-03/2019</t>
  </si>
  <si>
    <t>УТ-ХА-01/2019</t>
  </si>
  <si>
    <t>УТ-НТШ-09/2019</t>
  </si>
  <si>
    <t>УТ-НТШ-14/2019</t>
  </si>
  <si>
    <t xml:space="preserve">Сайншанд сумын 3-р багийн цэвэр усны шугам сүлжээний ажил </t>
  </si>
  <si>
    <t>ОНТХО-ХА-24/2019</t>
  </si>
  <si>
    <t>Хур шанд ХХК</t>
  </si>
  <si>
    <t>Аймгийн төвийн болон зарим сумдын сургууль, цэцэрлэг, эмнэлгийн хашаанд саравч, сүүдрэвч, сандал хийж гадна тохижилтыг сайжруулах /29*1500,0/</t>
  </si>
  <si>
    <t>ОНТХО-ХА-08/2019</t>
  </si>
  <si>
    <t>Сайншанд Хот тохижилтын газар</t>
  </si>
  <si>
    <t>Сайншанд Хот тохижилтын газрын автомашины гражын барилга</t>
  </si>
  <si>
    <t>Төгс охь ХХК</t>
  </si>
  <si>
    <t>Санхүүгийн хяналт аудитын албанд автомашин худалдан авах ажил</t>
  </si>
  <si>
    <t>ОНТХО-ХА-23/2019</t>
  </si>
  <si>
    <t>Синко ХХК</t>
  </si>
  <si>
    <t>Төрийн албан хаагч, албан тушаалын орон сууц худалдан авахад</t>
  </si>
  <si>
    <t>ОНТХО-НТШ-22/2019</t>
  </si>
  <si>
    <t>УТ-НТШ-27/2019-04</t>
  </si>
  <si>
    <t>Шинэ хөдөө Дорноговь төсөл Хойд 8 суманд 8 фургон машин /3-р багц/, тоног төхөөрөмж /4-р багц/,                         тоног төхөөрөмж /5-р багц/</t>
  </si>
  <si>
    <t>Чандмань бадрал ХХК</t>
  </si>
  <si>
    <t>Цэцэрлэгийн барилгын дотор сантехник, гадна бохир усны шугамын их засвар /Дорноговь, Замын-Үүд сум, 1 дүгээр цэцэрлэг/</t>
  </si>
  <si>
    <t>УТ-НТШ-13/2019</t>
  </si>
  <si>
    <t>Буянт ас ХХК</t>
  </si>
  <si>
    <t>Спорт талбай, 2 ш /Дорноговь, Сайншанд сум/</t>
  </si>
  <si>
    <t>УТ-НТШ-25/2019</t>
  </si>
  <si>
    <t>УТ-НТШ-25/2019-02</t>
  </si>
  <si>
    <t>Цэцэрлэгийн барилгын гадна дулаан цэвэр усны шугам, сүлжээ, дээврийн засвар /Дорноговь, Сайншанд сум, 3 дугаар цэцэрлэг/</t>
  </si>
  <si>
    <t>УТ-НТШ-12/2019</t>
  </si>
  <si>
    <t>Сайншанд сумын 4-р 58 айлын гадна фасадны засвар</t>
  </si>
  <si>
    <t>ОНТХО-ХА-29/2019</t>
  </si>
  <si>
    <t xml:space="preserve">  ОРОН НУТГИЙН  ТӨСВИЙН ХӨРӨНГӨ ОРУУЛАЛТЫН САНХҮҮЖИЛТИЙН ГҮЙЦЭТГЭЛИЙН 2019 ОНЫ 11-Р САРЫН МЭДЭЭ</t>
  </si>
  <si>
    <t xml:space="preserve">  УЛСЫН ТӨСВИЙН ХӨРӨНГӨ ОРУУЛАЛТЫН САНХҮҮЖИЛТИЙН ГҮЙЦЭТГЭЛИЙН 2019 ОНЫ 11-Р САРЫН МЭДЭЭ</t>
  </si>
  <si>
    <t xml:space="preserve">  ОРОН НУТГИЙН  ХӨГЖЛИЙН САНГИЙН САНХҮҮЖИЛТИЙН ГҮЙЦЭТГЭЛИЙН 2019 ОНЫ 11-Р САРЫН МЭДЭЭ</t>
  </si>
  <si>
    <t xml:space="preserve">  ЗАМЫН САНГИЙН САНХҮҮЖИЛТИЙН ГҮЙЦЭТГЭЛИЙН 2019 ОНЫ 11-Р САРЫН МЭДЭЭ</t>
  </si>
  <si>
    <t>Хибики ХХК</t>
  </si>
  <si>
    <t>Даланжаргалан суманд ахуй үйлчилгээний төв барих</t>
  </si>
  <si>
    <t>Соёлын төвийн барилгын дээвэр, гадна дотор засвар /Дорноговь, Хатанбулаг сум/</t>
  </si>
  <si>
    <t>УТ-НТШ-20/2019</t>
  </si>
  <si>
    <t>Дорнын очир далай ХХК</t>
  </si>
  <si>
    <t>Эрүүл мэндийн төвийн өргөтгөлийн барилга Хөвсгөл</t>
  </si>
  <si>
    <t>УТ-НТШ-29/2019</t>
  </si>
  <si>
    <t>Замын-Үүд ЗДТГ</t>
  </si>
  <si>
    <t>Сайншанд сумын 2-р баг Шизүокагийн гудамжны 0.5 км автозамыг шинэчлэх</t>
  </si>
  <si>
    <t>ОНХС-НТШ-05/2019</t>
  </si>
  <si>
    <t>ЗамынҮүд сумын Ургах наран хорооллын дэд бүтцийн ажил. Дулаан, цэвэр ус, бохир усны шугам, цахилгааны шугам, цахилгааны дэд станц, автозогсоол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</si>
</sst>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2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7" fontId="3" fillId="0" borderId="0" xfId="0" applyNumberFormat="1" applyFont="1"/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7" fontId="8" fillId="0" borderId="4" xfId="1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67" fontId="4" fillId="0" borderId="2" xfId="1" applyNumberFormat="1" applyFont="1" applyBorder="1" applyAlignment="1">
      <alignment horizontal="center" vertical="center" wrapText="1"/>
    </xf>
    <xf numFmtId="167" fontId="4" fillId="0" borderId="3" xfId="1" applyNumberFormat="1" applyFont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workbookViewId="0">
      <pane xSplit="5" ySplit="4" topLeftCell="F71" activePane="bottomRight" state="frozen"/>
      <selection pane="topRight" activeCell="D1" sqref="D1"/>
      <selection pane="bottomLeft" activeCell="A6" sqref="A6"/>
      <selection pane="bottomRight" activeCell="J79" sqref="J79"/>
    </sheetView>
  </sheetViews>
  <sheetFormatPr defaultRowHeight="33.75" customHeight="1"/>
  <cols>
    <col min="1" max="1" width="3.140625" style="68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8" width="11.140625" style="22" customWidth="1"/>
    <col min="9" max="9" width="13.710937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8" customWidth="1"/>
    <col min="14" max="14" width="10" style="19" bestFit="1" customWidth="1"/>
    <col min="15" max="15" width="9.140625" style="19"/>
    <col min="16" max="16" width="10.85546875" style="19" bestFit="1" customWidth="1"/>
    <col min="17" max="16384" width="9.140625" style="19"/>
  </cols>
  <sheetData>
    <row r="1" spans="1:13" ht="21.75" customHeight="1">
      <c r="B1" s="159" t="s">
        <v>342</v>
      </c>
      <c r="C1" s="159"/>
      <c r="D1" s="159"/>
      <c r="E1" s="159"/>
      <c r="F1" s="159"/>
      <c r="G1" s="159"/>
      <c r="H1" s="159"/>
      <c r="I1" s="159"/>
      <c r="J1" s="159"/>
      <c r="K1" s="159"/>
    </row>
    <row r="2" spans="1:13" ht="15.75" customHeight="1">
      <c r="B2" s="44">
        <v>43799</v>
      </c>
      <c r="C2" s="52"/>
      <c r="D2" s="52"/>
      <c r="K2" s="17" t="s">
        <v>7</v>
      </c>
    </row>
    <row r="3" spans="1:13" ht="33.75" customHeight="1">
      <c r="A3" s="160" t="s">
        <v>0</v>
      </c>
      <c r="B3" s="161" t="s">
        <v>1</v>
      </c>
      <c r="C3" s="161" t="s">
        <v>19</v>
      </c>
      <c r="D3" s="161" t="s">
        <v>22</v>
      </c>
      <c r="E3" s="161"/>
      <c r="F3" s="161" t="s">
        <v>5</v>
      </c>
      <c r="G3" s="161" t="s">
        <v>2</v>
      </c>
      <c r="H3" s="161" t="s">
        <v>27</v>
      </c>
      <c r="I3" s="161" t="s">
        <v>15</v>
      </c>
      <c r="J3" s="161" t="s">
        <v>3</v>
      </c>
      <c r="K3" s="161" t="s">
        <v>4</v>
      </c>
    </row>
    <row r="4" spans="1:13" ht="24.75" customHeight="1">
      <c r="A4" s="160"/>
      <c r="B4" s="161"/>
      <c r="C4" s="161"/>
      <c r="D4" s="88" t="s">
        <v>20</v>
      </c>
      <c r="E4" s="88" t="s">
        <v>21</v>
      </c>
      <c r="F4" s="161"/>
      <c r="G4" s="161"/>
      <c r="H4" s="161"/>
      <c r="I4" s="161"/>
      <c r="J4" s="161"/>
      <c r="K4" s="161"/>
    </row>
    <row r="5" spans="1:13" ht="63.75">
      <c r="A5" s="66">
        <v>1</v>
      </c>
      <c r="B5" s="24" t="s">
        <v>26</v>
      </c>
      <c r="C5" s="88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4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3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5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3" t="s">
        <v>48</v>
      </c>
      <c r="C10" s="95" t="s">
        <v>52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53</v>
      </c>
      <c r="K10" s="23" t="s">
        <v>50</v>
      </c>
      <c r="M10" s="45"/>
    </row>
    <row r="11" spans="1:13" ht="26.25" customHeight="1">
      <c r="A11" s="66">
        <v>7</v>
      </c>
      <c r="B11" s="74" t="s">
        <v>49</v>
      </c>
      <c r="C11" s="23" t="s">
        <v>54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55</v>
      </c>
      <c r="K11" s="23" t="s">
        <v>51</v>
      </c>
      <c r="M11" s="45"/>
    </row>
    <row r="12" spans="1:13" ht="26.25" customHeight="1">
      <c r="A12" s="66">
        <v>8</v>
      </c>
      <c r="B12" s="74" t="s">
        <v>59</v>
      </c>
      <c r="C12" s="23" t="s">
        <v>89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60</v>
      </c>
      <c r="K12" s="23" t="s">
        <v>90</v>
      </c>
      <c r="M12" s="45"/>
    </row>
    <row r="13" spans="1:13" ht="38.25" customHeight="1">
      <c r="A13" s="66">
        <v>9</v>
      </c>
      <c r="B13" s="2" t="s">
        <v>61</v>
      </c>
      <c r="C13" s="23" t="s">
        <v>82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66</v>
      </c>
      <c r="K13" s="23" t="s">
        <v>63</v>
      </c>
      <c r="M13" s="45"/>
    </row>
    <row r="14" spans="1:13" ht="26.25" customHeight="1">
      <c r="A14" s="66">
        <v>10</v>
      </c>
      <c r="B14" s="74" t="s">
        <v>62</v>
      </c>
      <c r="C14" s="23" t="s">
        <v>86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65</v>
      </c>
      <c r="K14" s="23" t="s">
        <v>64</v>
      </c>
      <c r="M14" s="45"/>
    </row>
    <row r="15" spans="1:13" ht="26.25" customHeight="1">
      <c r="A15" s="66">
        <v>11</v>
      </c>
      <c r="B15" s="74" t="s">
        <v>85</v>
      </c>
      <c r="C15" s="23" t="s">
        <v>84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65</v>
      </c>
      <c r="K15" s="23" t="s">
        <v>35</v>
      </c>
      <c r="M15" s="45"/>
    </row>
    <row r="16" spans="1:13" ht="26.25" customHeight="1">
      <c r="A16" s="66">
        <v>12</v>
      </c>
      <c r="B16" s="73" t="s">
        <v>73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71</v>
      </c>
      <c r="K16" s="23" t="s">
        <v>18</v>
      </c>
      <c r="M16" s="45"/>
    </row>
    <row r="17" spans="1:13" ht="38.25" customHeight="1">
      <c r="A17" s="66">
        <v>13</v>
      </c>
      <c r="B17" s="2" t="s">
        <v>74</v>
      </c>
      <c r="C17" s="23" t="s">
        <v>83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200000+80000+10000</f>
        <v>290000</v>
      </c>
      <c r="J17" s="21" t="s">
        <v>72</v>
      </c>
      <c r="K17" s="23" t="s">
        <v>12</v>
      </c>
      <c r="M17" s="45"/>
    </row>
    <row r="18" spans="1:13" ht="41.25" customHeight="1">
      <c r="A18" s="66">
        <v>14</v>
      </c>
      <c r="B18" s="83" t="s">
        <v>75</v>
      </c>
      <c r="C18" s="23" t="s">
        <v>112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41611.8+32208.8+18121.1+10409.9</f>
        <v>102351.6</v>
      </c>
      <c r="J18" s="21" t="s">
        <v>76</v>
      </c>
      <c r="K18" s="23" t="s">
        <v>113</v>
      </c>
      <c r="M18" s="45"/>
    </row>
    <row r="19" spans="1:13" ht="29.25" customHeight="1">
      <c r="A19" s="66">
        <v>15</v>
      </c>
      <c r="B19" s="24" t="s">
        <v>79</v>
      </c>
      <c r="C19" s="23" t="s">
        <v>87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80000+150000+70000+100000+100000+30000+50000+20000+101493.482</f>
        <v>701493.48199999996</v>
      </c>
      <c r="J19" s="21" t="s">
        <v>76</v>
      </c>
      <c r="K19" s="23" t="s">
        <v>80</v>
      </c>
      <c r="M19" s="45"/>
    </row>
    <row r="20" spans="1:13" ht="29.25" customHeight="1">
      <c r="A20" s="66">
        <v>16</v>
      </c>
      <c r="B20" s="24" t="s">
        <v>103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104</v>
      </c>
      <c r="M20" s="45"/>
    </row>
    <row r="21" spans="1:13" ht="29.25" customHeight="1">
      <c r="A21" s="66">
        <v>17</v>
      </c>
      <c r="B21" s="2" t="s">
        <v>105</v>
      </c>
      <c r="C21" s="23" t="s">
        <v>110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300000+50000+9600+100000+450505+35000</f>
        <v>945105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4" t="s">
        <v>106</v>
      </c>
      <c r="C22" s="23" t="s">
        <v>111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76</v>
      </c>
      <c r="K22" s="23" t="s">
        <v>18</v>
      </c>
      <c r="M22" s="45"/>
    </row>
    <row r="23" spans="1:13" ht="29.25" customHeight="1">
      <c r="A23" s="66">
        <v>19</v>
      </c>
      <c r="B23" s="24" t="s">
        <v>107</v>
      </c>
      <c r="C23" s="23" t="s">
        <v>115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108</v>
      </c>
      <c r="M23" s="45"/>
    </row>
    <row r="24" spans="1:13" ht="45" customHeight="1">
      <c r="A24" s="66">
        <v>20</v>
      </c>
      <c r="B24" s="24" t="s">
        <v>109</v>
      </c>
      <c r="C24" s="23" t="s">
        <v>114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83" t="s">
        <v>127</v>
      </c>
      <c r="C25" s="4" t="s">
        <v>128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f>8700+18999.2</f>
        <v>27699.200000000001</v>
      </c>
      <c r="J25" s="21" t="s">
        <v>76</v>
      </c>
      <c r="K25" s="23" t="s">
        <v>126</v>
      </c>
      <c r="M25" s="45"/>
    </row>
    <row r="26" spans="1:13" ht="28.5" customHeight="1">
      <c r="A26" s="66">
        <v>22</v>
      </c>
      <c r="B26" s="74" t="s">
        <v>130</v>
      </c>
      <c r="C26" s="23" t="s">
        <v>131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f>90000+30000+16183.6</f>
        <v>136183.6</v>
      </c>
      <c r="J26" s="21" t="s">
        <v>76</v>
      </c>
      <c r="K26" s="23" t="s">
        <v>129</v>
      </c>
      <c r="M26" s="45"/>
    </row>
    <row r="27" spans="1:13" ht="39.75" customHeight="1">
      <c r="A27" s="66">
        <v>23</v>
      </c>
      <c r="B27" s="74" t="s">
        <v>133</v>
      </c>
      <c r="C27" s="4" t="s">
        <v>134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76</v>
      </c>
      <c r="K27" s="23" t="s">
        <v>132</v>
      </c>
      <c r="M27" s="45"/>
    </row>
    <row r="28" spans="1:13" ht="28.5" customHeight="1">
      <c r="A28" s="66">
        <v>24</v>
      </c>
      <c r="B28" s="73" t="s">
        <v>136</v>
      </c>
      <c r="C28" s="23" t="s">
        <v>135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f>113629.7+7683+50000+55000+3214.816</f>
        <v>229527.516</v>
      </c>
      <c r="J28" s="21" t="s">
        <v>76</v>
      </c>
      <c r="K28" s="23" t="s">
        <v>9</v>
      </c>
      <c r="M28" s="45"/>
    </row>
    <row r="29" spans="1:13" ht="40.5" customHeight="1">
      <c r="A29" s="66">
        <v>25</v>
      </c>
      <c r="B29" s="74" t="s">
        <v>139</v>
      </c>
      <c r="C29" s="4" t="s">
        <v>138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76</v>
      </c>
      <c r="K29" s="23" t="s">
        <v>137</v>
      </c>
      <c r="M29" s="45"/>
    </row>
    <row r="30" spans="1:13" ht="28.5" customHeight="1">
      <c r="A30" s="66">
        <v>26</v>
      </c>
      <c r="B30" s="24" t="s">
        <v>141</v>
      </c>
      <c r="C30" s="23" t="s">
        <v>140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f>134486.8+13183.7+60000+63354.2-31024.735</f>
        <v>239999.96500000003</v>
      </c>
      <c r="J30" s="21" t="s">
        <v>76</v>
      </c>
      <c r="K30" s="23" t="s">
        <v>78</v>
      </c>
      <c r="M30" s="45"/>
    </row>
    <row r="31" spans="1:13" ht="28.5" customHeight="1">
      <c r="A31" s="66">
        <v>27</v>
      </c>
      <c r="B31" s="73" t="s">
        <v>150</v>
      </c>
      <c r="C31" s="23" t="s">
        <v>149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f>29634.7+30528.9+5000</f>
        <v>65163.600000000006</v>
      </c>
      <c r="J31" s="21" t="s">
        <v>76</v>
      </c>
      <c r="K31" s="23" t="s">
        <v>142</v>
      </c>
      <c r="M31" s="45"/>
    </row>
    <row r="32" spans="1:13" ht="28.5" customHeight="1">
      <c r="A32" s="66">
        <v>28</v>
      </c>
      <c r="B32" s="24" t="s">
        <v>151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76</v>
      </c>
      <c r="K32" s="23" t="s">
        <v>143</v>
      </c>
      <c r="M32" s="45"/>
    </row>
    <row r="33" spans="1:16" ht="28.5" customHeight="1">
      <c r="A33" s="66">
        <v>29</v>
      </c>
      <c r="B33" s="24" t="s">
        <v>152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76</v>
      </c>
      <c r="K33" s="23" t="s">
        <v>144</v>
      </c>
      <c r="M33" s="45"/>
    </row>
    <row r="34" spans="1:16" ht="28.5" customHeight="1">
      <c r="A34" s="66">
        <v>30</v>
      </c>
      <c r="B34" s="24" t="s">
        <v>153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76</v>
      </c>
      <c r="K34" s="23" t="s">
        <v>145</v>
      </c>
      <c r="M34" s="45"/>
    </row>
    <row r="35" spans="1:16" ht="28.5" customHeight="1">
      <c r="A35" s="66">
        <v>31</v>
      </c>
      <c r="B35" s="24" t="s">
        <v>154</v>
      </c>
      <c r="C35" s="4" t="s">
        <v>155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77" t="s">
        <v>125</v>
      </c>
      <c r="K35" s="23" t="s">
        <v>146</v>
      </c>
      <c r="M35" s="45"/>
    </row>
    <row r="36" spans="1:16" ht="21.75" customHeight="1">
      <c r="A36" s="160">
        <v>32</v>
      </c>
      <c r="B36" s="167" t="s">
        <v>157</v>
      </c>
      <c r="C36" s="164" t="s">
        <v>156</v>
      </c>
      <c r="D36" s="168">
        <v>2019</v>
      </c>
      <c r="E36" s="162">
        <v>2019</v>
      </c>
      <c r="F36" s="163">
        <v>60000</v>
      </c>
      <c r="G36" s="14">
        <v>28490</v>
      </c>
      <c r="H36" s="163">
        <v>60000</v>
      </c>
      <c r="I36" s="26">
        <v>14245</v>
      </c>
      <c r="J36" s="21" t="s">
        <v>158</v>
      </c>
      <c r="K36" s="23" t="s">
        <v>147</v>
      </c>
      <c r="M36" s="45"/>
    </row>
    <row r="37" spans="1:16" ht="24.75" customHeight="1">
      <c r="A37" s="160"/>
      <c r="B37" s="167"/>
      <c r="C37" s="164"/>
      <c r="D37" s="168"/>
      <c r="E37" s="162"/>
      <c r="F37" s="163"/>
      <c r="G37" s="14">
        <v>27935.599999999999</v>
      </c>
      <c r="H37" s="163"/>
      <c r="I37" s="26">
        <v>13967.8</v>
      </c>
      <c r="J37" s="21" t="s">
        <v>159</v>
      </c>
      <c r="K37" s="23" t="s">
        <v>148</v>
      </c>
      <c r="M37" s="45"/>
    </row>
    <row r="38" spans="1:16" ht="54" customHeight="1">
      <c r="A38" s="66">
        <v>33</v>
      </c>
      <c r="B38" s="73" t="s">
        <v>162</v>
      </c>
      <c r="C38" s="4" t="s">
        <v>163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76</v>
      </c>
      <c r="K38" s="23" t="s">
        <v>160</v>
      </c>
      <c r="M38" s="45"/>
    </row>
    <row r="39" spans="1:16" ht="28.5" customHeight="1">
      <c r="A39" s="66">
        <v>34</v>
      </c>
      <c r="B39" s="74" t="s">
        <v>165</v>
      </c>
      <c r="C39" s="4" t="s">
        <v>164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f>60000+20000+6900</f>
        <v>86900</v>
      </c>
      <c r="J39" s="21" t="s">
        <v>76</v>
      </c>
      <c r="K39" s="23" t="s">
        <v>161</v>
      </c>
      <c r="M39" s="45"/>
    </row>
    <row r="40" spans="1:16" ht="28.5" customHeight="1">
      <c r="A40" s="66">
        <v>35</v>
      </c>
      <c r="B40" s="2" t="s">
        <v>167</v>
      </c>
      <c r="C40" s="4" t="s">
        <v>168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166</v>
      </c>
      <c r="K40" s="23" t="s">
        <v>18</v>
      </c>
      <c r="M40" s="45"/>
    </row>
    <row r="41" spans="1:16" ht="28.5" customHeight="1">
      <c r="A41" s="66">
        <v>36</v>
      </c>
      <c r="B41" s="24" t="s">
        <v>170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166</v>
      </c>
      <c r="K41" s="23" t="s">
        <v>169</v>
      </c>
      <c r="M41" s="45"/>
    </row>
    <row r="42" spans="1:16" ht="20.25" customHeight="1">
      <c r="A42" s="160">
        <v>37</v>
      </c>
      <c r="B42" s="169" t="s">
        <v>173</v>
      </c>
      <c r="C42" s="164" t="s">
        <v>172</v>
      </c>
      <c r="D42" s="168">
        <v>2019</v>
      </c>
      <c r="E42" s="162">
        <v>2020</v>
      </c>
      <c r="F42" s="163">
        <v>600000</v>
      </c>
      <c r="G42" s="14">
        <v>143199.79999999999</v>
      </c>
      <c r="H42" s="163">
        <v>300000</v>
      </c>
      <c r="I42" s="26">
        <f>57279.9+17720.1</f>
        <v>75000</v>
      </c>
      <c r="J42" s="21" t="s">
        <v>76</v>
      </c>
      <c r="K42" s="101" t="s">
        <v>171</v>
      </c>
      <c r="M42" s="45">
        <v>75000</v>
      </c>
    </row>
    <row r="43" spans="1:16" ht="20.25" customHeight="1">
      <c r="A43" s="160"/>
      <c r="B43" s="169"/>
      <c r="C43" s="164"/>
      <c r="D43" s="168"/>
      <c r="E43" s="162"/>
      <c r="F43" s="163"/>
      <c r="G43" s="14">
        <v>118096.6</v>
      </c>
      <c r="H43" s="163"/>
      <c r="I43" s="26">
        <f>35428.9+20440.8+840+1200</f>
        <v>57909.7</v>
      </c>
      <c r="J43" s="21" t="s">
        <v>76</v>
      </c>
      <c r="K43" s="101" t="s">
        <v>108</v>
      </c>
      <c r="M43" s="45">
        <v>59431.3</v>
      </c>
      <c r="P43" s="148"/>
    </row>
    <row r="44" spans="1:16" ht="20.25" customHeight="1">
      <c r="A44" s="160"/>
      <c r="B44" s="169"/>
      <c r="C44" s="164"/>
      <c r="D44" s="168"/>
      <c r="E44" s="162"/>
      <c r="F44" s="163"/>
      <c r="G44" s="14">
        <v>147625.70000000001</v>
      </c>
      <c r="H44" s="163"/>
      <c r="I44" s="26">
        <f>26500+17787.7+25088.032+1350+1269.975+1777.965+761.985</f>
        <v>74535.656999999992</v>
      </c>
      <c r="J44" s="21" t="s">
        <v>76</v>
      </c>
      <c r="K44" s="101" t="s">
        <v>189</v>
      </c>
      <c r="M44" s="45">
        <v>75000</v>
      </c>
    </row>
    <row r="45" spans="1:16" ht="20.25" customHeight="1">
      <c r="A45" s="160"/>
      <c r="B45" s="169"/>
      <c r="C45" s="164"/>
      <c r="D45" s="168"/>
      <c r="E45" s="162"/>
      <c r="F45" s="163"/>
      <c r="G45" s="14">
        <v>179558.3</v>
      </c>
      <c r="H45" s="163"/>
      <c r="I45" s="26">
        <f>28000+25867.5+27495.5+9205.7</f>
        <v>90568.7</v>
      </c>
      <c r="J45" s="21" t="s">
        <v>76</v>
      </c>
      <c r="K45" s="101" t="s">
        <v>123</v>
      </c>
      <c r="M45" s="45">
        <v>90568.7</v>
      </c>
    </row>
    <row r="46" spans="1:16" ht="28.5" customHeight="1">
      <c r="A46" s="96">
        <v>38</v>
      </c>
      <c r="B46" s="100" t="s">
        <v>176</v>
      </c>
      <c r="C46" s="99" t="s">
        <v>175</v>
      </c>
      <c r="D46" s="101">
        <v>2019</v>
      </c>
      <c r="E46" s="97">
        <v>2019</v>
      </c>
      <c r="F46" s="98">
        <v>58500</v>
      </c>
      <c r="G46" s="14">
        <v>58500</v>
      </c>
      <c r="H46" s="98">
        <v>58500</v>
      </c>
      <c r="I46" s="26">
        <f>29250+26167.9</f>
        <v>55417.9</v>
      </c>
      <c r="J46" s="21" t="s">
        <v>76</v>
      </c>
      <c r="K46" s="101" t="s">
        <v>174</v>
      </c>
      <c r="M46" s="45"/>
    </row>
    <row r="47" spans="1:16" ht="28.5" customHeight="1">
      <c r="A47" s="96">
        <v>39</v>
      </c>
      <c r="B47" s="102" t="s">
        <v>178</v>
      </c>
      <c r="C47" s="99" t="s">
        <v>179</v>
      </c>
      <c r="D47" s="101">
        <v>2018</v>
      </c>
      <c r="E47" s="97">
        <v>2019</v>
      </c>
      <c r="F47" s="98">
        <v>1522572.2</v>
      </c>
      <c r="G47" s="14">
        <v>1272007.1000000001</v>
      </c>
      <c r="H47" s="98">
        <v>522007.1</v>
      </c>
      <c r="I47" s="26">
        <f>300000+100000+70000</f>
        <v>470000</v>
      </c>
      <c r="J47" s="21" t="s">
        <v>76</v>
      </c>
      <c r="K47" s="101" t="s">
        <v>177</v>
      </c>
      <c r="M47" s="45"/>
    </row>
    <row r="48" spans="1:16" ht="28.5" customHeight="1">
      <c r="A48" s="96">
        <v>40</v>
      </c>
      <c r="B48" s="100" t="s">
        <v>191</v>
      </c>
      <c r="C48" s="99"/>
      <c r="D48" s="101">
        <v>2019</v>
      </c>
      <c r="E48" s="97">
        <v>2019</v>
      </c>
      <c r="F48" s="98">
        <v>10000</v>
      </c>
      <c r="G48" s="14"/>
      <c r="H48" s="98">
        <v>10000</v>
      </c>
      <c r="I48" s="26">
        <v>10000</v>
      </c>
      <c r="J48" s="21" t="s">
        <v>76</v>
      </c>
      <c r="K48" s="101" t="s">
        <v>190</v>
      </c>
      <c r="M48" s="45"/>
    </row>
    <row r="49" spans="1:13" ht="28.5" customHeight="1">
      <c r="A49" s="96">
        <v>41</v>
      </c>
      <c r="B49" s="2" t="s">
        <v>195</v>
      </c>
      <c r="C49" s="99"/>
      <c r="D49" s="101">
        <v>2019</v>
      </c>
      <c r="E49" s="97">
        <v>2019</v>
      </c>
      <c r="F49" s="98">
        <v>30000</v>
      </c>
      <c r="G49" s="14"/>
      <c r="H49" s="98">
        <v>30000</v>
      </c>
      <c r="I49" s="26">
        <v>30000</v>
      </c>
      <c r="J49" s="21" t="s">
        <v>76</v>
      </c>
      <c r="K49" s="101" t="s">
        <v>192</v>
      </c>
      <c r="M49" s="45"/>
    </row>
    <row r="50" spans="1:13" ht="30" customHeight="1">
      <c r="A50" s="96">
        <v>42</v>
      </c>
      <c r="B50" s="2" t="s">
        <v>196</v>
      </c>
      <c r="C50" s="101"/>
      <c r="D50" s="101">
        <v>2019</v>
      </c>
      <c r="E50" s="97">
        <v>2019</v>
      </c>
      <c r="F50" s="14">
        <v>15000</v>
      </c>
      <c r="G50" s="14"/>
      <c r="H50" s="14">
        <v>15000</v>
      </c>
      <c r="I50" s="26">
        <v>15000</v>
      </c>
      <c r="J50" s="21" t="s">
        <v>76</v>
      </c>
      <c r="K50" s="101" t="s">
        <v>193</v>
      </c>
      <c r="M50" s="45"/>
    </row>
    <row r="51" spans="1:13" ht="30" customHeight="1">
      <c r="A51" s="96">
        <v>43</v>
      </c>
      <c r="B51" s="2" t="s">
        <v>197</v>
      </c>
      <c r="C51" s="101"/>
      <c r="D51" s="101">
        <v>2019</v>
      </c>
      <c r="E51" s="97">
        <v>2019</v>
      </c>
      <c r="F51" s="14">
        <v>10000</v>
      </c>
      <c r="G51" s="14"/>
      <c r="H51" s="14">
        <v>10000</v>
      </c>
      <c r="I51" s="26">
        <v>10000</v>
      </c>
      <c r="J51" s="21" t="s">
        <v>76</v>
      </c>
      <c r="K51" s="101" t="s">
        <v>194</v>
      </c>
      <c r="M51" s="45"/>
    </row>
    <row r="52" spans="1:13" ht="30" customHeight="1">
      <c r="A52" s="96">
        <v>44</v>
      </c>
      <c r="B52" s="100" t="s">
        <v>198</v>
      </c>
      <c r="C52" s="99" t="s">
        <v>199</v>
      </c>
      <c r="D52" s="101">
        <v>2019</v>
      </c>
      <c r="E52" s="97">
        <v>2020</v>
      </c>
      <c r="F52" s="14">
        <v>400000</v>
      </c>
      <c r="G52" s="14">
        <v>398712.5</v>
      </c>
      <c r="H52" s="14">
        <v>240000</v>
      </c>
      <c r="I52" s="26">
        <f>50000+12000+69613.8+97534.7</f>
        <v>229148.5</v>
      </c>
      <c r="J52" s="21" t="s">
        <v>76</v>
      </c>
      <c r="K52" s="101" t="s">
        <v>200</v>
      </c>
      <c r="M52" s="45"/>
    </row>
    <row r="53" spans="1:13" ht="30" customHeight="1">
      <c r="A53" s="96">
        <v>45</v>
      </c>
      <c r="B53" s="122" t="s">
        <v>201</v>
      </c>
      <c r="C53" s="99" t="s">
        <v>202</v>
      </c>
      <c r="D53" s="101">
        <v>2019</v>
      </c>
      <c r="E53" s="97">
        <v>2020</v>
      </c>
      <c r="F53" s="14">
        <v>555800</v>
      </c>
      <c r="G53" s="14">
        <v>491059.20000000001</v>
      </c>
      <c r="H53" s="14">
        <v>280000</v>
      </c>
      <c r="I53" s="26">
        <f>50000+50000+31600+15717.8+71715.6+13105.9</f>
        <v>232139.3</v>
      </c>
      <c r="J53" s="21" t="s">
        <v>76</v>
      </c>
      <c r="K53" s="101" t="s">
        <v>203</v>
      </c>
      <c r="M53" s="45"/>
    </row>
    <row r="54" spans="1:13" ht="30" customHeight="1">
      <c r="A54" s="96">
        <v>46</v>
      </c>
      <c r="B54" s="74" t="s">
        <v>206</v>
      </c>
      <c r="C54" s="99" t="s">
        <v>205</v>
      </c>
      <c r="D54" s="101">
        <v>2019</v>
      </c>
      <c r="E54" s="97">
        <v>2020</v>
      </c>
      <c r="F54" s="14">
        <v>145000</v>
      </c>
      <c r="G54" s="14">
        <v>143705.20000000001</v>
      </c>
      <c r="H54" s="14">
        <v>70000</v>
      </c>
      <c r="I54" s="26">
        <v>70000</v>
      </c>
      <c r="J54" s="21" t="s">
        <v>76</v>
      </c>
      <c r="K54" s="101" t="s">
        <v>204</v>
      </c>
      <c r="M54" s="45"/>
    </row>
    <row r="55" spans="1:13" ht="39.75" customHeight="1">
      <c r="A55" s="96">
        <v>47</v>
      </c>
      <c r="B55" s="75" t="s">
        <v>209</v>
      </c>
      <c r="C55" s="99" t="s">
        <v>208</v>
      </c>
      <c r="D55" s="101">
        <v>2019</v>
      </c>
      <c r="E55" s="97">
        <v>2019</v>
      </c>
      <c r="F55" s="14">
        <v>8000</v>
      </c>
      <c r="G55" s="14">
        <v>7995.9</v>
      </c>
      <c r="H55" s="14">
        <v>8000</v>
      </c>
      <c r="I55" s="26">
        <v>7995.9</v>
      </c>
      <c r="J55" s="21" t="s">
        <v>16</v>
      </c>
      <c r="K55" s="101" t="s">
        <v>207</v>
      </c>
      <c r="M55" s="45"/>
    </row>
    <row r="56" spans="1:13" ht="30" customHeight="1">
      <c r="A56" s="96">
        <v>48</v>
      </c>
      <c r="B56" s="100" t="s">
        <v>210</v>
      </c>
      <c r="C56" s="99" t="s">
        <v>211</v>
      </c>
      <c r="D56" s="101">
        <v>2019</v>
      </c>
      <c r="E56" s="97">
        <v>2019</v>
      </c>
      <c r="F56" s="14">
        <v>50000</v>
      </c>
      <c r="G56" s="14">
        <v>49624.5</v>
      </c>
      <c r="H56" s="14">
        <v>50000</v>
      </c>
      <c r="I56" s="26">
        <v>48332</v>
      </c>
      <c r="J56" s="21" t="s">
        <v>16</v>
      </c>
      <c r="K56" s="101" t="s">
        <v>212</v>
      </c>
      <c r="M56" s="45"/>
    </row>
    <row r="57" spans="1:13" ht="30" customHeight="1">
      <c r="A57" s="106">
        <v>49</v>
      </c>
      <c r="B57" s="2" t="s">
        <v>214</v>
      </c>
      <c r="C57" s="108" t="s">
        <v>215</v>
      </c>
      <c r="D57" s="109">
        <v>2019</v>
      </c>
      <c r="E57" s="107">
        <v>2019</v>
      </c>
      <c r="F57" s="14">
        <v>11806.8</v>
      </c>
      <c r="G57" s="14">
        <v>11700</v>
      </c>
      <c r="H57" s="14">
        <v>11806.8</v>
      </c>
      <c r="I57" s="26">
        <f>5850+5645.1</f>
        <v>11495.1</v>
      </c>
      <c r="J57" s="21" t="s">
        <v>76</v>
      </c>
      <c r="K57" s="109" t="s">
        <v>213</v>
      </c>
      <c r="M57" s="45"/>
    </row>
    <row r="58" spans="1:13" ht="37.5" customHeight="1">
      <c r="A58" s="106">
        <v>50</v>
      </c>
      <c r="B58" s="2" t="s">
        <v>217</v>
      </c>
      <c r="C58" s="108"/>
      <c r="D58" s="109">
        <v>2019</v>
      </c>
      <c r="E58" s="107">
        <v>2019</v>
      </c>
      <c r="F58" s="14">
        <v>10000</v>
      </c>
      <c r="G58" s="14"/>
      <c r="H58" s="14">
        <v>10000</v>
      </c>
      <c r="I58" s="26">
        <v>10000</v>
      </c>
      <c r="J58" s="21" t="s">
        <v>76</v>
      </c>
      <c r="K58" s="109" t="s">
        <v>216</v>
      </c>
      <c r="M58" s="45"/>
    </row>
    <row r="59" spans="1:13" ht="37.5" customHeight="1">
      <c r="A59" s="106">
        <v>51</v>
      </c>
      <c r="B59" s="74" t="s">
        <v>238</v>
      </c>
      <c r="C59" s="108" t="s">
        <v>239</v>
      </c>
      <c r="D59" s="109">
        <v>2019</v>
      </c>
      <c r="E59" s="107">
        <v>2020</v>
      </c>
      <c r="F59" s="14">
        <v>140000</v>
      </c>
      <c r="G59" s="14">
        <v>140000</v>
      </c>
      <c r="H59" s="14">
        <v>70000</v>
      </c>
      <c r="I59" s="26">
        <v>42000</v>
      </c>
      <c r="J59" s="21" t="s">
        <v>76</v>
      </c>
      <c r="K59" s="109" t="s">
        <v>237</v>
      </c>
      <c r="M59" s="45"/>
    </row>
    <row r="60" spans="1:13" ht="37.5" customHeight="1">
      <c r="A60" s="106">
        <v>52</v>
      </c>
      <c r="B60" s="2" t="s">
        <v>240</v>
      </c>
      <c r="C60" s="108" t="s">
        <v>241</v>
      </c>
      <c r="D60" s="109">
        <v>2019</v>
      </c>
      <c r="E60" s="107">
        <v>2019</v>
      </c>
      <c r="F60" s="14">
        <v>31485.9</v>
      </c>
      <c r="G60" s="14">
        <v>31403.1</v>
      </c>
      <c r="H60" s="14">
        <v>31485.9</v>
      </c>
      <c r="I60" s="26">
        <v>30039.9</v>
      </c>
      <c r="J60" s="21" t="s">
        <v>16</v>
      </c>
      <c r="K60" s="109" t="s">
        <v>174</v>
      </c>
      <c r="M60" s="45"/>
    </row>
    <row r="61" spans="1:13" ht="37.5" customHeight="1">
      <c r="A61" s="106">
        <v>53</v>
      </c>
      <c r="B61" s="74" t="s">
        <v>243</v>
      </c>
      <c r="C61" s="108" t="s">
        <v>244</v>
      </c>
      <c r="D61" s="109">
        <v>2019</v>
      </c>
      <c r="E61" s="107">
        <v>2020</v>
      </c>
      <c r="F61" s="14">
        <v>115000</v>
      </c>
      <c r="G61" s="14">
        <v>109497.2</v>
      </c>
      <c r="H61" s="14">
        <v>75000</v>
      </c>
      <c r="I61" s="26">
        <f>32849.5+40162.553</f>
        <v>73012.053</v>
      </c>
      <c r="J61" s="21" t="s">
        <v>76</v>
      </c>
      <c r="K61" s="109" t="s">
        <v>242</v>
      </c>
      <c r="M61" s="45"/>
    </row>
    <row r="62" spans="1:13" ht="37.5" customHeight="1">
      <c r="A62" s="106">
        <v>54</v>
      </c>
      <c r="B62" s="122" t="s">
        <v>247</v>
      </c>
      <c r="C62" s="108" t="s">
        <v>246</v>
      </c>
      <c r="D62" s="109">
        <v>2019</v>
      </c>
      <c r="E62" s="107">
        <v>2019</v>
      </c>
      <c r="F62" s="14">
        <v>35000</v>
      </c>
      <c r="G62" s="14">
        <v>34900</v>
      </c>
      <c r="H62" s="14">
        <v>35000</v>
      </c>
      <c r="I62" s="26">
        <v>34900</v>
      </c>
      <c r="J62" s="21" t="s">
        <v>16</v>
      </c>
      <c r="K62" s="109" t="s">
        <v>245</v>
      </c>
      <c r="M62" s="45"/>
    </row>
    <row r="63" spans="1:13" ht="37.5" customHeight="1">
      <c r="A63" s="106">
        <v>55</v>
      </c>
      <c r="B63" s="2" t="s">
        <v>252</v>
      </c>
      <c r="C63" s="108" t="s">
        <v>253</v>
      </c>
      <c r="D63" s="109">
        <v>2019</v>
      </c>
      <c r="E63" s="107">
        <v>2019</v>
      </c>
      <c r="F63" s="14">
        <v>40000</v>
      </c>
      <c r="G63" s="14">
        <v>39988</v>
      </c>
      <c r="H63" s="14">
        <v>40000</v>
      </c>
      <c r="I63" s="26">
        <f>19994+10000</f>
        <v>29994</v>
      </c>
      <c r="J63" s="21" t="s">
        <v>76</v>
      </c>
      <c r="K63" s="109" t="s">
        <v>251</v>
      </c>
      <c r="M63" s="45"/>
    </row>
    <row r="64" spans="1:13" ht="37.5" customHeight="1">
      <c r="A64" s="111">
        <v>56</v>
      </c>
      <c r="B64" s="112" t="s">
        <v>255</v>
      </c>
      <c r="C64" s="57" t="s">
        <v>256</v>
      </c>
      <c r="D64" s="113">
        <v>2019</v>
      </c>
      <c r="E64" s="110">
        <v>2019</v>
      </c>
      <c r="F64" s="14">
        <v>69570.2</v>
      </c>
      <c r="G64" s="14">
        <v>67587.5</v>
      </c>
      <c r="H64" s="14">
        <v>69570.2</v>
      </c>
      <c r="I64" s="26">
        <f>20276.3+29750.9</f>
        <v>50027.199999999997</v>
      </c>
      <c r="J64" s="21" t="s">
        <v>76</v>
      </c>
      <c r="K64" s="113" t="s">
        <v>254</v>
      </c>
      <c r="M64" s="45"/>
    </row>
    <row r="65" spans="1:13" ht="33.75" customHeight="1">
      <c r="A65" s="125">
        <v>57</v>
      </c>
      <c r="B65" s="2" t="s">
        <v>271</v>
      </c>
      <c r="C65" s="124" t="s">
        <v>279</v>
      </c>
      <c r="D65" s="127">
        <v>2019</v>
      </c>
      <c r="E65" s="123">
        <v>2019</v>
      </c>
      <c r="F65" s="14">
        <v>22360</v>
      </c>
      <c r="G65" s="14">
        <v>22258.5</v>
      </c>
      <c r="H65" s="14">
        <v>22360</v>
      </c>
      <c r="I65" s="26">
        <f>15000+7258.5</f>
        <v>22258.5</v>
      </c>
      <c r="J65" s="21" t="s">
        <v>16</v>
      </c>
      <c r="K65" s="127" t="s">
        <v>161</v>
      </c>
      <c r="M65" s="45"/>
    </row>
    <row r="66" spans="1:13" ht="33.75" customHeight="1">
      <c r="A66" s="125">
        <v>58</v>
      </c>
      <c r="B66" s="2" t="s">
        <v>272</v>
      </c>
      <c r="C66" s="124" t="s">
        <v>281</v>
      </c>
      <c r="D66" s="127">
        <v>2019</v>
      </c>
      <c r="E66" s="123">
        <v>2019</v>
      </c>
      <c r="F66" s="14">
        <v>110767</v>
      </c>
      <c r="G66" s="14">
        <v>108991.9</v>
      </c>
      <c r="H66" s="14">
        <v>110767</v>
      </c>
      <c r="I66" s="26">
        <f>32697.6+34882.8</f>
        <v>67580.399999999994</v>
      </c>
      <c r="J66" s="21" t="s">
        <v>76</v>
      </c>
      <c r="K66" s="127" t="s">
        <v>174</v>
      </c>
      <c r="M66" s="45"/>
    </row>
    <row r="67" spans="1:13" ht="33.75" customHeight="1">
      <c r="A67" s="125">
        <v>59</v>
      </c>
      <c r="B67" s="126" t="s">
        <v>273</v>
      </c>
      <c r="C67" s="124" t="s">
        <v>280</v>
      </c>
      <c r="D67" s="127">
        <v>2019</v>
      </c>
      <c r="E67" s="123">
        <v>2019</v>
      </c>
      <c r="F67" s="14">
        <v>160000</v>
      </c>
      <c r="G67" s="14">
        <v>159500</v>
      </c>
      <c r="H67" s="14">
        <v>160000</v>
      </c>
      <c r="I67" s="26">
        <v>159500</v>
      </c>
      <c r="J67" s="21" t="s">
        <v>275</v>
      </c>
      <c r="K67" s="127" t="s">
        <v>274</v>
      </c>
      <c r="M67" s="45"/>
    </row>
    <row r="68" spans="1:13" ht="33.75" customHeight="1">
      <c r="A68" s="125">
        <v>60</v>
      </c>
      <c r="B68" s="2" t="s">
        <v>277</v>
      </c>
      <c r="C68" s="124" t="s">
        <v>278</v>
      </c>
      <c r="D68" s="127">
        <v>2019</v>
      </c>
      <c r="E68" s="123">
        <v>2019</v>
      </c>
      <c r="F68" s="14">
        <v>90000</v>
      </c>
      <c r="G68" s="14">
        <v>89500</v>
      </c>
      <c r="H68" s="14">
        <v>90000</v>
      </c>
      <c r="I68" s="26">
        <v>89500</v>
      </c>
      <c r="J68" s="21" t="s">
        <v>275</v>
      </c>
      <c r="K68" s="127" t="s">
        <v>276</v>
      </c>
      <c r="M68" s="45"/>
    </row>
    <row r="69" spans="1:13" ht="33.75" customHeight="1">
      <c r="A69" s="133">
        <v>61</v>
      </c>
      <c r="B69" s="136" t="s">
        <v>316</v>
      </c>
      <c r="C69" s="135" t="s">
        <v>317</v>
      </c>
      <c r="D69" s="137">
        <v>2019</v>
      </c>
      <c r="E69" s="134">
        <v>2019</v>
      </c>
      <c r="F69" s="14">
        <v>30000</v>
      </c>
      <c r="G69" s="14">
        <v>29720.9</v>
      </c>
      <c r="H69" s="14">
        <v>30000</v>
      </c>
      <c r="I69" s="26">
        <v>28430.7</v>
      </c>
      <c r="J69" s="21" t="s">
        <v>299</v>
      </c>
      <c r="K69" s="137" t="s">
        <v>18</v>
      </c>
      <c r="M69" s="45"/>
    </row>
    <row r="70" spans="1:13" ht="52.5" customHeight="1">
      <c r="A70" s="133">
        <v>62</v>
      </c>
      <c r="B70" s="74" t="s">
        <v>319</v>
      </c>
      <c r="C70" s="135" t="s">
        <v>320</v>
      </c>
      <c r="D70" s="137">
        <v>2019</v>
      </c>
      <c r="E70" s="134">
        <v>2019</v>
      </c>
      <c r="F70" s="14">
        <v>43500</v>
      </c>
      <c r="G70" s="14">
        <v>43150.8</v>
      </c>
      <c r="H70" s="14">
        <v>43500</v>
      </c>
      <c r="I70" s="26">
        <v>21575.4</v>
      </c>
      <c r="J70" s="21" t="s">
        <v>76</v>
      </c>
      <c r="K70" s="137" t="s">
        <v>318</v>
      </c>
      <c r="M70" s="45"/>
    </row>
    <row r="71" spans="1:13" ht="33.75" customHeight="1">
      <c r="A71" s="133">
        <v>63</v>
      </c>
      <c r="B71" s="138" t="s">
        <v>322</v>
      </c>
      <c r="C71" s="135"/>
      <c r="D71" s="137">
        <v>2018</v>
      </c>
      <c r="E71" s="134">
        <v>2020</v>
      </c>
      <c r="F71" s="14">
        <v>158000</v>
      </c>
      <c r="G71" s="14"/>
      <c r="H71" s="14">
        <v>32000</v>
      </c>
      <c r="I71" s="26">
        <v>32000</v>
      </c>
      <c r="J71" s="21" t="s">
        <v>16</v>
      </c>
      <c r="K71" s="137" t="s">
        <v>321</v>
      </c>
      <c r="M71" s="45"/>
    </row>
    <row r="72" spans="1:13" ht="33.75" customHeight="1">
      <c r="A72" s="133">
        <v>64</v>
      </c>
      <c r="B72" s="136" t="s">
        <v>324</v>
      </c>
      <c r="C72" s="135" t="s">
        <v>325</v>
      </c>
      <c r="D72" s="137">
        <v>2019</v>
      </c>
      <c r="E72" s="134">
        <v>2019</v>
      </c>
      <c r="F72" s="14">
        <v>40000</v>
      </c>
      <c r="G72" s="14">
        <v>39900</v>
      </c>
      <c r="H72" s="14">
        <v>40000</v>
      </c>
      <c r="I72" s="26">
        <v>39900</v>
      </c>
      <c r="J72" s="21" t="s">
        <v>275</v>
      </c>
      <c r="K72" s="137" t="s">
        <v>323</v>
      </c>
      <c r="M72" s="45"/>
    </row>
    <row r="73" spans="1:13" ht="33.75" customHeight="1">
      <c r="A73" s="133">
        <v>65</v>
      </c>
      <c r="B73" s="142" t="s">
        <v>327</v>
      </c>
      <c r="C73" s="135" t="s">
        <v>328</v>
      </c>
      <c r="D73" s="137">
        <v>2018</v>
      </c>
      <c r="E73" s="134">
        <v>2019</v>
      </c>
      <c r="F73" s="14">
        <v>133467.1</v>
      </c>
      <c r="G73" s="14">
        <v>133000</v>
      </c>
      <c r="H73" s="14">
        <v>133467.1</v>
      </c>
      <c r="I73" s="26">
        <f>33000+55000</f>
        <v>88000</v>
      </c>
      <c r="J73" s="21" t="s">
        <v>76</v>
      </c>
      <c r="K73" s="137" t="s">
        <v>326</v>
      </c>
      <c r="M73" s="45"/>
    </row>
    <row r="74" spans="1:13" ht="33.75" customHeight="1">
      <c r="A74" s="145">
        <v>66</v>
      </c>
      <c r="B74" s="146" t="s">
        <v>340</v>
      </c>
      <c r="C74" s="144" t="s">
        <v>341</v>
      </c>
      <c r="D74" s="147">
        <v>2019</v>
      </c>
      <c r="E74" s="143">
        <v>2019</v>
      </c>
      <c r="F74" s="14">
        <v>61480.5</v>
      </c>
      <c r="G74" s="14">
        <v>59924.7</v>
      </c>
      <c r="H74" s="14">
        <v>61480.5</v>
      </c>
      <c r="I74" s="26">
        <f>17977.4+39558.685+850+512.885+718.038+307.731</f>
        <v>59924.739000000001</v>
      </c>
      <c r="J74" s="21" t="s">
        <v>16</v>
      </c>
      <c r="K74" s="147" t="s">
        <v>189</v>
      </c>
      <c r="M74" s="45"/>
    </row>
    <row r="75" spans="1:13" ht="33.75" customHeight="1">
      <c r="A75" s="151">
        <v>67</v>
      </c>
      <c r="B75" s="74" t="s">
        <v>347</v>
      </c>
      <c r="C75" s="157" t="s">
        <v>279</v>
      </c>
      <c r="D75" s="153">
        <v>2019</v>
      </c>
      <c r="E75" s="149">
        <v>2020</v>
      </c>
      <c r="F75" s="14">
        <v>150000</v>
      </c>
      <c r="G75" s="14">
        <v>149580</v>
      </c>
      <c r="H75" s="14">
        <v>100000</v>
      </c>
      <c r="I75" s="26">
        <v>70000</v>
      </c>
      <c r="J75" s="21" t="s">
        <v>76</v>
      </c>
      <c r="K75" s="153" t="s">
        <v>346</v>
      </c>
      <c r="M75" s="45"/>
    </row>
    <row r="76" spans="1:13" s="20" customFormat="1" ht="24.75" customHeight="1">
      <c r="A76" s="166" t="s">
        <v>6</v>
      </c>
      <c r="B76" s="166"/>
      <c r="C76" s="28"/>
      <c r="D76" s="28"/>
      <c r="E76" s="28"/>
      <c r="F76" s="27">
        <f>SUM(F5:F75)</f>
        <v>11239509.4</v>
      </c>
      <c r="G76" s="27">
        <f>SUM(G5:G75)</f>
        <v>10347893.099999998</v>
      </c>
      <c r="H76" s="27">
        <f>SUM(H5:H75)</f>
        <v>8009628.9000000004</v>
      </c>
      <c r="I76" s="27">
        <f>SUM(I5:I75)</f>
        <v>7387232.3120000018</v>
      </c>
      <c r="J76" s="28"/>
      <c r="K76" s="28"/>
      <c r="M76" s="69"/>
    </row>
    <row r="77" spans="1:13" ht="33.75" customHeight="1">
      <c r="I77" s="30"/>
    </row>
    <row r="78" spans="1:13" ht="33.75" customHeight="1">
      <c r="A78" s="165" t="s">
        <v>14</v>
      </c>
      <c r="B78" s="165"/>
      <c r="C78" s="165"/>
      <c r="D78" s="165"/>
      <c r="E78" s="165"/>
      <c r="F78" s="165"/>
      <c r="G78" s="165"/>
      <c r="H78" s="165"/>
      <c r="I78" s="165"/>
      <c r="J78" s="165"/>
      <c r="K78" s="165"/>
    </row>
    <row r="79" spans="1:13" ht="33.75" customHeight="1">
      <c r="I79" s="30"/>
    </row>
    <row r="80" spans="1:13" ht="33.75" customHeight="1">
      <c r="I80" s="61"/>
    </row>
    <row r="81" spans="9:9" ht="33.75" customHeight="1">
      <c r="I81" s="61"/>
    </row>
  </sheetData>
  <mergeCells count="27">
    <mergeCell ref="E36:E37"/>
    <mergeCell ref="F36:F37"/>
    <mergeCell ref="H36:H37"/>
    <mergeCell ref="C36:C37"/>
    <mergeCell ref="A78:K78"/>
    <mergeCell ref="A76:B76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3"/>
  <sheetViews>
    <sheetView zoomScale="90" zoomScaleNormal="90" workbookViewId="0">
      <pane xSplit="4" ySplit="5" topLeftCell="E47" activePane="bottomRight" state="frozen"/>
      <selection pane="topRight" activeCell="E1" sqref="E1"/>
      <selection pane="bottomLeft" activeCell="A6" sqref="A6"/>
      <selection pane="bottomRight" activeCell="J53" sqref="J53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79" t="s">
        <v>343</v>
      </c>
      <c r="D1" s="179"/>
      <c r="E1" s="179"/>
      <c r="F1" s="179"/>
      <c r="G1" s="179"/>
      <c r="H1" s="179"/>
      <c r="I1" s="179"/>
      <c r="J1" s="179"/>
      <c r="K1" s="179"/>
      <c r="L1" s="179"/>
    </row>
    <row r="2" spans="2:15" ht="18.75" customHeight="1"/>
    <row r="3" spans="2:15" ht="15.75" customHeight="1">
      <c r="C3" s="44">
        <v>43799</v>
      </c>
      <c r="D3" s="56"/>
      <c r="E3" s="56"/>
      <c r="L3" s="34" t="s">
        <v>7</v>
      </c>
    </row>
    <row r="4" spans="2:15" ht="33.75" customHeight="1">
      <c r="B4" s="180" t="s">
        <v>0</v>
      </c>
      <c r="C4" s="181" t="s">
        <v>1</v>
      </c>
      <c r="D4" s="181" t="s">
        <v>19</v>
      </c>
      <c r="E4" s="181" t="s">
        <v>22</v>
      </c>
      <c r="F4" s="181"/>
      <c r="G4" s="181" t="s">
        <v>5</v>
      </c>
      <c r="H4" s="181" t="s">
        <v>2</v>
      </c>
      <c r="I4" s="181" t="s">
        <v>27</v>
      </c>
      <c r="J4" s="181" t="s">
        <v>15</v>
      </c>
      <c r="K4" s="181" t="s">
        <v>3</v>
      </c>
      <c r="L4" s="181" t="s">
        <v>4</v>
      </c>
    </row>
    <row r="5" spans="2:15" ht="24.75" customHeight="1">
      <c r="B5" s="180"/>
      <c r="C5" s="181"/>
      <c r="D5" s="181"/>
      <c r="E5" s="90" t="s">
        <v>20</v>
      </c>
      <c r="F5" s="90" t="s">
        <v>21</v>
      </c>
      <c r="G5" s="181"/>
      <c r="H5" s="181"/>
      <c r="I5" s="181"/>
      <c r="J5" s="181"/>
      <c r="K5" s="181"/>
      <c r="L5" s="181"/>
    </row>
    <row r="6" spans="2:15" ht="39" customHeight="1">
      <c r="B6" s="170">
        <v>1</v>
      </c>
      <c r="C6" s="182" t="s">
        <v>30</v>
      </c>
      <c r="D6" s="67" t="s">
        <v>23</v>
      </c>
      <c r="E6" s="67">
        <v>2018</v>
      </c>
      <c r="F6" s="54">
        <v>2019</v>
      </c>
      <c r="G6" s="174">
        <v>1600000</v>
      </c>
      <c r="H6" s="91">
        <v>889842.8</v>
      </c>
      <c r="I6" s="174">
        <v>1300000</v>
      </c>
      <c r="J6" s="42">
        <v>889000</v>
      </c>
      <c r="K6" s="77" t="s">
        <v>16</v>
      </c>
      <c r="L6" s="92" t="s">
        <v>18</v>
      </c>
    </row>
    <row r="7" spans="2:15" ht="39" customHeight="1">
      <c r="B7" s="171"/>
      <c r="C7" s="183"/>
      <c r="D7" s="67" t="s">
        <v>119</v>
      </c>
      <c r="E7" s="67">
        <v>2018</v>
      </c>
      <c r="F7" s="54">
        <v>2019</v>
      </c>
      <c r="G7" s="175"/>
      <c r="H7" s="91">
        <v>398552.6</v>
      </c>
      <c r="I7" s="175"/>
      <c r="J7" s="42">
        <f>193845.6+2463.1+1055.6+115727.3+630.2+1470.5+75048.992</f>
        <v>390241.29200000002</v>
      </c>
      <c r="K7" s="77" t="s">
        <v>76</v>
      </c>
      <c r="L7" s="92" t="s">
        <v>117</v>
      </c>
    </row>
    <row r="8" spans="2:15" ht="42" customHeight="1">
      <c r="B8" s="89">
        <v>2</v>
      </c>
      <c r="C8" s="76" t="s">
        <v>37</v>
      </c>
      <c r="D8" s="80" t="s">
        <v>38</v>
      </c>
      <c r="E8" s="67">
        <v>2018</v>
      </c>
      <c r="F8" s="54">
        <v>2019</v>
      </c>
      <c r="G8" s="91">
        <v>142200</v>
      </c>
      <c r="H8" s="91">
        <v>137563.5</v>
      </c>
      <c r="I8" s="91">
        <v>42200</v>
      </c>
      <c r="J8" s="42">
        <f>36629.8+933.6</f>
        <v>37563.4</v>
      </c>
      <c r="K8" s="77" t="s">
        <v>16</v>
      </c>
      <c r="L8" s="92" t="s">
        <v>36</v>
      </c>
      <c r="O8" s="87"/>
    </row>
    <row r="9" spans="2:15" ht="42" customHeight="1">
      <c r="B9" s="89">
        <v>3</v>
      </c>
      <c r="C9" s="76" t="s">
        <v>44</v>
      </c>
      <c r="D9" s="80" t="s">
        <v>57</v>
      </c>
      <c r="E9" s="67">
        <v>2018</v>
      </c>
      <c r="F9" s="54">
        <v>2019</v>
      </c>
      <c r="G9" s="91">
        <v>3200000</v>
      </c>
      <c r="H9" s="91">
        <v>2900000</v>
      </c>
      <c r="I9" s="91">
        <v>2200000</v>
      </c>
      <c r="J9" s="42">
        <v>1400000</v>
      </c>
      <c r="K9" s="77" t="s">
        <v>16</v>
      </c>
      <c r="L9" s="92" t="s">
        <v>46</v>
      </c>
    </row>
    <row r="10" spans="2:15" ht="53.25" customHeight="1">
      <c r="B10" s="89">
        <v>4</v>
      </c>
      <c r="C10" s="76" t="s">
        <v>45</v>
      </c>
      <c r="D10" s="67" t="s">
        <v>58</v>
      </c>
      <c r="E10" s="67">
        <v>2018</v>
      </c>
      <c r="F10" s="54">
        <v>2019</v>
      </c>
      <c r="G10" s="91">
        <v>3084900</v>
      </c>
      <c r="H10" s="91">
        <v>3084900</v>
      </c>
      <c r="I10" s="91">
        <v>2484900</v>
      </c>
      <c r="J10" s="42">
        <v>1976402.8</v>
      </c>
      <c r="K10" s="77" t="s">
        <v>16</v>
      </c>
      <c r="L10" s="92" t="s">
        <v>46</v>
      </c>
      <c r="O10" s="87"/>
    </row>
    <row r="11" spans="2:15" ht="28.5" customHeight="1">
      <c r="B11" s="89">
        <v>5</v>
      </c>
      <c r="C11" s="76" t="s">
        <v>47</v>
      </c>
      <c r="D11" s="80" t="s">
        <v>56</v>
      </c>
      <c r="E11" s="67">
        <v>2018</v>
      </c>
      <c r="F11" s="54">
        <v>2019</v>
      </c>
      <c r="G11" s="91">
        <v>962500</v>
      </c>
      <c r="H11" s="91">
        <v>960000</v>
      </c>
      <c r="I11" s="91">
        <v>512500</v>
      </c>
      <c r="J11" s="42">
        <v>510000</v>
      </c>
      <c r="K11" s="77" t="s">
        <v>16</v>
      </c>
      <c r="L11" s="92" t="s">
        <v>46</v>
      </c>
    </row>
    <row r="12" spans="2:15" ht="28.5" customHeight="1">
      <c r="B12" s="89">
        <v>6</v>
      </c>
      <c r="C12" s="76" t="s">
        <v>77</v>
      </c>
      <c r="D12" s="80" t="s">
        <v>88</v>
      </c>
      <c r="E12" s="67">
        <v>2018</v>
      </c>
      <c r="F12" s="54">
        <v>2019</v>
      </c>
      <c r="G12" s="91">
        <v>2700000</v>
      </c>
      <c r="H12" s="91">
        <v>2099500</v>
      </c>
      <c r="I12" s="91">
        <v>2000000</v>
      </c>
      <c r="J12" s="42">
        <f>985197.5+12137.2+5201.6+8669.4+447753.9+5689.4+2438.3+343019.4+172329.453</f>
        <v>1982436.1530000002</v>
      </c>
      <c r="K12" s="77" t="s">
        <v>76</v>
      </c>
      <c r="L12" s="92" t="s">
        <v>78</v>
      </c>
    </row>
    <row r="13" spans="2:15" ht="28.5" customHeight="1">
      <c r="B13" s="103">
        <v>7</v>
      </c>
      <c r="C13" s="76" t="s">
        <v>116</v>
      </c>
      <c r="D13" s="80" t="s">
        <v>118</v>
      </c>
      <c r="E13" s="67">
        <v>2019</v>
      </c>
      <c r="F13" s="54">
        <v>2020</v>
      </c>
      <c r="G13" s="104">
        <v>1161000</v>
      </c>
      <c r="H13" s="104">
        <v>1148531.8999999999</v>
      </c>
      <c r="I13" s="104">
        <v>500000</v>
      </c>
      <c r="J13" s="42">
        <f>486746.8+6184.8+2650.7+4417.7</f>
        <v>500000</v>
      </c>
      <c r="K13" s="77" t="s">
        <v>76</v>
      </c>
      <c r="L13" s="105" t="s">
        <v>108</v>
      </c>
    </row>
    <row r="14" spans="2:15" ht="28.5" customHeight="1">
      <c r="B14" s="170">
        <v>8</v>
      </c>
      <c r="C14" s="186" t="s">
        <v>330</v>
      </c>
      <c r="D14" s="80" t="s">
        <v>122</v>
      </c>
      <c r="E14" s="176">
        <v>2019</v>
      </c>
      <c r="F14" s="190">
        <v>2019</v>
      </c>
      <c r="G14" s="174">
        <v>1000000</v>
      </c>
      <c r="H14" s="104">
        <v>261360</v>
      </c>
      <c r="I14" s="174">
        <v>1000000</v>
      </c>
      <c r="J14" s="42">
        <v>261360</v>
      </c>
      <c r="K14" s="77" t="s">
        <v>121</v>
      </c>
      <c r="L14" s="105" t="s">
        <v>120</v>
      </c>
    </row>
    <row r="15" spans="2:15" ht="28.5" customHeight="1">
      <c r="B15" s="185"/>
      <c r="C15" s="187"/>
      <c r="D15" s="80" t="s">
        <v>303</v>
      </c>
      <c r="E15" s="189"/>
      <c r="F15" s="191"/>
      <c r="G15" s="184"/>
      <c r="H15" s="129">
        <v>138978</v>
      </c>
      <c r="I15" s="184"/>
      <c r="J15" s="42">
        <v>138978</v>
      </c>
      <c r="K15" s="77" t="s">
        <v>275</v>
      </c>
      <c r="L15" s="130" t="s">
        <v>297</v>
      </c>
    </row>
    <row r="16" spans="2:15" ht="28.5" customHeight="1">
      <c r="B16" s="171"/>
      <c r="C16" s="188"/>
      <c r="D16" s="80" t="s">
        <v>329</v>
      </c>
      <c r="E16" s="177"/>
      <c r="F16" s="192"/>
      <c r="G16" s="175"/>
      <c r="H16" s="140">
        <v>106299</v>
      </c>
      <c r="I16" s="175"/>
      <c r="J16" s="42">
        <v>106299</v>
      </c>
      <c r="K16" s="77" t="s">
        <v>275</v>
      </c>
      <c r="L16" s="141" t="s">
        <v>120</v>
      </c>
    </row>
    <row r="17" spans="2:15" ht="28.5" customHeight="1">
      <c r="B17" s="103">
        <v>9</v>
      </c>
      <c r="C17" s="76" t="s">
        <v>183</v>
      </c>
      <c r="D17" s="80" t="s">
        <v>124</v>
      </c>
      <c r="E17" s="67">
        <v>2019</v>
      </c>
      <c r="F17" s="54">
        <v>2019</v>
      </c>
      <c r="G17" s="104">
        <v>27000</v>
      </c>
      <c r="H17" s="104">
        <v>26957</v>
      </c>
      <c r="I17" s="104">
        <v>27000</v>
      </c>
      <c r="J17" s="42">
        <f>25774.9+480+234+327.7+140.4</f>
        <v>26957.000000000004</v>
      </c>
      <c r="K17" s="77" t="s">
        <v>125</v>
      </c>
      <c r="L17" s="105" t="s">
        <v>123</v>
      </c>
      <c r="O17" s="87"/>
    </row>
    <row r="18" spans="2:15" ht="40.5" customHeight="1">
      <c r="B18" s="103">
        <v>10</v>
      </c>
      <c r="C18" s="94" t="s">
        <v>185</v>
      </c>
      <c r="D18" s="80" t="s">
        <v>186</v>
      </c>
      <c r="E18" s="67">
        <v>2019</v>
      </c>
      <c r="F18" s="54">
        <v>2019</v>
      </c>
      <c r="G18" s="104">
        <v>32600</v>
      </c>
      <c r="H18" s="104">
        <v>31776.2</v>
      </c>
      <c r="I18" s="104">
        <v>32600</v>
      </c>
      <c r="J18" s="42">
        <f>30315.5+378.3+162.1+270.3+650</f>
        <v>31776.199999999997</v>
      </c>
      <c r="K18" s="77" t="s">
        <v>125</v>
      </c>
      <c r="L18" s="105" t="s">
        <v>184</v>
      </c>
      <c r="O18" s="87"/>
    </row>
    <row r="19" spans="2:15" ht="40.5" customHeight="1">
      <c r="B19" s="103">
        <v>11</v>
      </c>
      <c r="C19" s="74" t="s">
        <v>218</v>
      </c>
      <c r="D19" s="99" t="s">
        <v>219</v>
      </c>
      <c r="E19" s="67">
        <v>2019</v>
      </c>
      <c r="F19" s="54">
        <v>2019</v>
      </c>
      <c r="G19" s="104">
        <v>962500</v>
      </c>
      <c r="H19" s="104">
        <v>962372.4</v>
      </c>
      <c r="I19" s="104">
        <v>962500</v>
      </c>
      <c r="J19" s="42">
        <v>962372.4</v>
      </c>
      <c r="K19" s="77" t="s">
        <v>16</v>
      </c>
      <c r="L19" s="105" t="s">
        <v>46</v>
      </c>
      <c r="O19" s="87"/>
    </row>
    <row r="20" spans="2:15" ht="40.5" customHeight="1">
      <c r="B20" s="103">
        <v>12</v>
      </c>
      <c r="C20" s="74" t="s">
        <v>221</v>
      </c>
      <c r="D20" s="99" t="s">
        <v>222</v>
      </c>
      <c r="E20" s="67">
        <v>2019</v>
      </c>
      <c r="F20" s="54">
        <v>2020</v>
      </c>
      <c r="G20" s="104">
        <v>5863000</v>
      </c>
      <c r="H20" s="104">
        <v>5727968.7999999998</v>
      </c>
      <c r="I20" s="104">
        <v>3300000</v>
      </c>
      <c r="J20" s="42">
        <f>1571793.6+3800+8559.4+19971.9+988318.5+31395.1+13455+424458.333+20000</f>
        <v>3081751.8330000001</v>
      </c>
      <c r="K20" s="77" t="s">
        <v>76</v>
      </c>
      <c r="L20" s="105" t="s">
        <v>220</v>
      </c>
      <c r="O20" s="87"/>
    </row>
    <row r="21" spans="2:15" ht="40.5" customHeight="1">
      <c r="B21" s="103">
        <v>13</v>
      </c>
      <c r="C21" s="75" t="s">
        <v>223</v>
      </c>
      <c r="D21" s="99" t="s">
        <v>224</v>
      </c>
      <c r="E21" s="67">
        <v>2019</v>
      </c>
      <c r="F21" s="54">
        <v>2019</v>
      </c>
      <c r="G21" s="104">
        <v>203400</v>
      </c>
      <c r="H21" s="104">
        <v>197862.3</v>
      </c>
      <c r="I21" s="104">
        <v>203400</v>
      </c>
      <c r="J21" s="42">
        <f>87294+3900+1109.2+792.3+475.4+101616.399</f>
        <v>195187.299</v>
      </c>
      <c r="K21" s="77" t="s">
        <v>76</v>
      </c>
      <c r="L21" s="105" t="s">
        <v>117</v>
      </c>
      <c r="O21" s="87"/>
    </row>
    <row r="22" spans="2:15" ht="40.5" customHeight="1">
      <c r="B22" s="103">
        <v>14</v>
      </c>
      <c r="C22" s="74" t="s">
        <v>226</v>
      </c>
      <c r="D22" s="99" t="s">
        <v>227</v>
      </c>
      <c r="E22" s="67">
        <v>2019</v>
      </c>
      <c r="F22" s="54">
        <v>2020</v>
      </c>
      <c r="G22" s="104">
        <v>3000000</v>
      </c>
      <c r="H22" s="104">
        <v>2847914.9</v>
      </c>
      <c r="I22" s="104">
        <v>1000000</v>
      </c>
      <c r="J22" s="42">
        <f>973493.5+12369.7+5301.3+8835.483</f>
        <v>999999.98300000001</v>
      </c>
      <c r="K22" s="77" t="s">
        <v>76</v>
      </c>
      <c r="L22" s="105" t="s">
        <v>225</v>
      </c>
      <c r="O22" s="87"/>
    </row>
    <row r="23" spans="2:15" ht="52.5" customHeight="1">
      <c r="B23" s="117">
        <v>15</v>
      </c>
      <c r="C23" s="74" t="s">
        <v>228</v>
      </c>
      <c r="D23" s="114" t="s">
        <v>229</v>
      </c>
      <c r="E23" s="67">
        <v>2019</v>
      </c>
      <c r="F23" s="54">
        <v>2020</v>
      </c>
      <c r="G23" s="119">
        <v>4700000</v>
      </c>
      <c r="H23" s="119">
        <v>3999700.4</v>
      </c>
      <c r="I23" s="119">
        <v>1000000</v>
      </c>
      <c r="J23" s="42">
        <f>977230.5+10636.8+4558.6+7574.058</f>
        <v>999999.95799999998</v>
      </c>
      <c r="K23" s="77" t="s">
        <v>76</v>
      </c>
      <c r="L23" s="120" t="s">
        <v>230</v>
      </c>
      <c r="O23" s="87"/>
    </row>
    <row r="24" spans="2:15" ht="52.5" customHeight="1">
      <c r="B24" s="117">
        <v>16</v>
      </c>
      <c r="C24" s="74" t="s">
        <v>232</v>
      </c>
      <c r="D24" s="114" t="s">
        <v>233</v>
      </c>
      <c r="E24" s="67">
        <v>2019</v>
      </c>
      <c r="F24" s="54">
        <v>2020</v>
      </c>
      <c r="G24" s="119">
        <v>2800000</v>
      </c>
      <c r="H24" s="119">
        <v>2768815.9</v>
      </c>
      <c r="I24" s="119">
        <v>700000</v>
      </c>
      <c r="J24" s="42">
        <f>681445.5+3710.9+8658.8+6184.839</f>
        <v>700000.03900000011</v>
      </c>
      <c r="K24" s="77" t="s">
        <v>76</v>
      </c>
      <c r="L24" s="120" t="s">
        <v>231</v>
      </c>
      <c r="O24" s="87"/>
    </row>
    <row r="25" spans="2:15" ht="38.25" customHeight="1">
      <c r="B25" s="117">
        <v>17</v>
      </c>
      <c r="C25" s="74" t="s">
        <v>263</v>
      </c>
      <c r="D25" s="114" t="s">
        <v>264</v>
      </c>
      <c r="E25" s="67">
        <v>2019</v>
      </c>
      <c r="F25" s="54">
        <v>2019</v>
      </c>
      <c r="G25" s="119">
        <v>250000</v>
      </c>
      <c r="H25" s="119">
        <v>242609.1</v>
      </c>
      <c r="I25" s="119">
        <v>250000</v>
      </c>
      <c r="J25" s="42">
        <f>159902.3+8040.797+68556.408</f>
        <v>236499.50499999998</v>
      </c>
      <c r="K25" s="77" t="s">
        <v>76</v>
      </c>
      <c r="L25" s="120" t="s">
        <v>262</v>
      </c>
      <c r="O25" s="87"/>
    </row>
    <row r="26" spans="2:15" ht="38.25" customHeight="1">
      <c r="B26" s="117">
        <v>18</v>
      </c>
      <c r="C26" s="74" t="s">
        <v>265</v>
      </c>
      <c r="D26" s="114" t="s">
        <v>267</v>
      </c>
      <c r="E26" s="67">
        <v>2019</v>
      </c>
      <c r="F26" s="54">
        <v>2019</v>
      </c>
      <c r="G26" s="119">
        <v>85000</v>
      </c>
      <c r="H26" s="119">
        <v>72480.7</v>
      </c>
      <c r="I26" s="119">
        <v>85000</v>
      </c>
      <c r="J26" s="42">
        <v>70534.5</v>
      </c>
      <c r="K26" s="77" t="s">
        <v>16</v>
      </c>
      <c r="L26" s="120" t="s">
        <v>266</v>
      </c>
      <c r="O26" s="87"/>
    </row>
    <row r="27" spans="2:15" ht="38.25" customHeight="1">
      <c r="B27" s="117">
        <v>19</v>
      </c>
      <c r="C27" s="115" t="s">
        <v>269</v>
      </c>
      <c r="D27" s="57" t="s">
        <v>270</v>
      </c>
      <c r="E27" s="67">
        <v>2019</v>
      </c>
      <c r="F27" s="54">
        <v>2020</v>
      </c>
      <c r="G27" s="119">
        <v>930000</v>
      </c>
      <c r="H27" s="119">
        <v>900043.5</v>
      </c>
      <c r="I27" s="119">
        <v>400000</v>
      </c>
      <c r="J27" s="42">
        <f>373334.8+15000+1500</f>
        <v>389834.8</v>
      </c>
      <c r="K27" s="77" t="s">
        <v>76</v>
      </c>
      <c r="L27" s="120" t="s">
        <v>268</v>
      </c>
      <c r="O27" s="87"/>
    </row>
    <row r="28" spans="2:15" ht="38.25" customHeight="1">
      <c r="B28" s="128">
        <v>20</v>
      </c>
      <c r="C28" s="74" t="s">
        <v>283</v>
      </c>
      <c r="D28" s="57" t="s">
        <v>315</v>
      </c>
      <c r="E28" s="67">
        <v>2019</v>
      </c>
      <c r="F28" s="54">
        <v>2019</v>
      </c>
      <c r="G28" s="129">
        <v>94400</v>
      </c>
      <c r="H28" s="129">
        <v>89062.173999999999</v>
      </c>
      <c r="I28" s="129">
        <v>94400</v>
      </c>
      <c r="J28" s="42">
        <f>85515.262+1260</f>
        <v>86775.262000000002</v>
      </c>
      <c r="K28" s="77" t="s">
        <v>16</v>
      </c>
      <c r="L28" s="130" t="s">
        <v>282</v>
      </c>
      <c r="O28" s="87"/>
    </row>
    <row r="29" spans="2:15" ht="38.25" customHeight="1">
      <c r="B29" s="128">
        <v>21</v>
      </c>
      <c r="C29" s="75" t="s">
        <v>285</v>
      </c>
      <c r="D29" s="124" t="s">
        <v>308</v>
      </c>
      <c r="E29" s="67">
        <v>2019</v>
      </c>
      <c r="F29" s="54">
        <v>2020</v>
      </c>
      <c r="G29" s="129">
        <v>1190800</v>
      </c>
      <c r="H29" s="129">
        <v>1170619.5</v>
      </c>
      <c r="I29" s="129">
        <v>524600</v>
      </c>
      <c r="J29" s="42">
        <f>342444.296+21353+2000+145457.675</f>
        <v>511254.97099999996</v>
      </c>
      <c r="K29" s="77" t="s">
        <v>76</v>
      </c>
      <c r="L29" s="130" t="s">
        <v>284</v>
      </c>
      <c r="O29" s="87"/>
    </row>
    <row r="30" spans="2:15" ht="38.25" customHeight="1">
      <c r="B30" s="128">
        <v>22</v>
      </c>
      <c r="C30" s="74" t="s">
        <v>287</v>
      </c>
      <c r="D30" s="124" t="s">
        <v>306</v>
      </c>
      <c r="E30" s="67">
        <v>2019</v>
      </c>
      <c r="F30" s="54">
        <v>2020</v>
      </c>
      <c r="G30" s="129">
        <v>1190800</v>
      </c>
      <c r="H30" s="129">
        <v>1069335.2</v>
      </c>
      <c r="I30" s="129">
        <v>600000</v>
      </c>
      <c r="J30" s="42">
        <f>302649.192+9608.6+2747.383+271799.399</f>
        <v>586804.57399999991</v>
      </c>
      <c r="K30" s="77" t="s">
        <v>76</v>
      </c>
      <c r="L30" s="130" t="s">
        <v>286</v>
      </c>
      <c r="O30" s="87"/>
    </row>
    <row r="31" spans="2:15" ht="38.25" customHeight="1">
      <c r="B31" s="128">
        <v>23</v>
      </c>
      <c r="C31" s="75" t="s">
        <v>288</v>
      </c>
      <c r="D31" s="124" t="s">
        <v>313</v>
      </c>
      <c r="E31" s="67">
        <v>2019</v>
      </c>
      <c r="F31" s="54">
        <v>2019</v>
      </c>
      <c r="G31" s="129">
        <v>62200</v>
      </c>
      <c r="H31" s="129">
        <v>56920.6</v>
      </c>
      <c r="I31" s="129">
        <v>62200</v>
      </c>
      <c r="J31" s="42">
        <v>54639.432000000001</v>
      </c>
      <c r="K31" s="77" t="s">
        <v>16</v>
      </c>
      <c r="L31" s="130" t="s">
        <v>184</v>
      </c>
      <c r="O31" s="87"/>
    </row>
    <row r="32" spans="2:15" ht="38.25" customHeight="1">
      <c r="B32" s="128">
        <v>24</v>
      </c>
      <c r="C32" s="74" t="s">
        <v>290</v>
      </c>
      <c r="D32" s="124" t="s">
        <v>309</v>
      </c>
      <c r="E32" s="67">
        <v>2019</v>
      </c>
      <c r="F32" s="54">
        <v>2020</v>
      </c>
      <c r="G32" s="129">
        <v>1190800</v>
      </c>
      <c r="H32" s="129">
        <v>1089470.8</v>
      </c>
      <c r="I32" s="129">
        <v>600000</v>
      </c>
      <c r="J32" s="42">
        <f>321023.429+10816.9+2913.627+252542.446</f>
        <v>587296.402</v>
      </c>
      <c r="K32" s="77" t="s">
        <v>76</v>
      </c>
      <c r="L32" s="130" t="s">
        <v>289</v>
      </c>
      <c r="O32" s="87"/>
    </row>
    <row r="33" spans="1:15" ht="38.25" customHeight="1">
      <c r="B33" s="128">
        <v>25</v>
      </c>
      <c r="C33" s="74" t="s">
        <v>291</v>
      </c>
      <c r="D33" s="124" t="s">
        <v>304</v>
      </c>
      <c r="E33" s="67">
        <v>2019</v>
      </c>
      <c r="F33" s="54">
        <v>2020</v>
      </c>
      <c r="G33" s="129">
        <v>875000</v>
      </c>
      <c r="H33" s="129">
        <v>874000</v>
      </c>
      <c r="I33" s="129">
        <v>500000</v>
      </c>
      <c r="J33" s="42">
        <f>270047.111+20100+2450.963+194698.71+2500+5905.283+2530.836+1767.097</f>
        <v>500000</v>
      </c>
      <c r="K33" s="77" t="s">
        <v>76</v>
      </c>
      <c r="L33" s="130" t="s">
        <v>78</v>
      </c>
      <c r="O33" s="87"/>
    </row>
    <row r="34" spans="1:15" ht="38.25" customHeight="1">
      <c r="B34" s="128">
        <v>26</v>
      </c>
      <c r="C34" s="74" t="s">
        <v>293</v>
      </c>
      <c r="D34" s="124" t="s">
        <v>305</v>
      </c>
      <c r="E34" s="67">
        <v>2019</v>
      </c>
      <c r="F34" s="67">
        <v>2019</v>
      </c>
      <c r="G34" s="129">
        <v>785000</v>
      </c>
      <c r="H34" s="129">
        <v>701000.7</v>
      </c>
      <c r="I34" s="129">
        <v>785000</v>
      </c>
      <c r="J34" s="42">
        <f>248497.957+1500+10309.936+2428.698+275297.137</f>
        <v>538033.72799999989</v>
      </c>
      <c r="K34" s="77" t="s">
        <v>76</v>
      </c>
      <c r="L34" s="130" t="s">
        <v>292</v>
      </c>
      <c r="O34" s="87"/>
    </row>
    <row r="35" spans="1:15" ht="38.25" customHeight="1">
      <c r="B35" s="128">
        <v>27</v>
      </c>
      <c r="C35" s="75" t="s">
        <v>294</v>
      </c>
      <c r="D35" s="124" t="s">
        <v>307</v>
      </c>
      <c r="E35" s="67">
        <v>2019</v>
      </c>
      <c r="F35" s="54">
        <v>2020</v>
      </c>
      <c r="G35" s="129">
        <v>1400000</v>
      </c>
      <c r="H35" s="129">
        <f>1028033.3+20000+348238.139</f>
        <v>1396271.439</v>
      </c>
      <c r="I35" s="129">
        <v>800000</v>
      </c>
      <c r="J35" s="42">
        <f>274370.393+268285.09</f>
        <v>542655.48300000001</v>
      </c>
      <c r="K35" s="77" t="s">
        <v>76</v>
      </c>
      <c r="L35" s="130" t="s">
        <v>9</v>
      </c>
      <c r="O35" s="87"/>
    </row>
    <row r="36" spans="1:15" ht="38.25" customHeight="1">
      <c r="B36" s="128">
        <v>28</v>
      </c>
      <c r="C36" s="74" t="s">
        <v>296</v>
      </c>
      <c r="D36" s="124" t="s">
        <v>314</v>
      </c>
      <c r="E36" s="67">
        <v>2019</v>
      </c>
      <c r="F36" s="54">
        <v>2020</v>
      </c>
      <c r="G36" s="129">
        <v>1700000</v>
      </c>
      <c r="H36" s="129">
        <v>1595084.1</v>
      </c>
      <c r="I36" s="129">
        <v>850000</v>
      </c>
      <c r="J36" s="42">
        <f>491137.567+14637.132+2500+4458+319585.16</f>
        <v>832317.85899999994</v>
      </c>
      <c r="K36" s="77" t="s">
        <v>76</v>
      </c>
      <c r="L36" s="130" t="s">
        <v>295</v>
      </c>
      <c r="O36" s="87"/>
    </row>
    <row r="37" spans="1:15" ht="51.75" customHeight="1">
      <c r="B37" s="128">
        <v>29</v>
      </c>
      <c r="C37" s="74" t="s">
        <v>300</v>
      </c>
      <c r="D37" s="124" t="s">
        <v>310</v>
      </c>
      <c r="E37" s="67">
        <v>2019</v>
      </c>
      <c r="F37" s="67">
        <v>2019</v>
      </c>
      <c r="G37" s="129">
        <v>33000</v>
      </c>
      <c r="H37" s="129">
        <v>32900</v>
      </c>
      <c r="I37" s="129">
        <v>33000</v>
      </c>
      <c r="J37" s="42">
        <v>30660</v>
      </c>
      <c r="K37" s="77" t="s">
        <v>299</v>
      </c>
      <c r="L37" s="130" t="s">
        <v>298</v>
      </c>
      <c r="O37" s="87"/>
    </row>
    <row r="38" spans="1:15" ht="51.75" customHeight="1">
      <c r="B38" s="128">
        <v>30</v>
      </c>
      <c r="C38" s="74" t="s">
        <v>301</v>
      </c>
      <c r="D38" s="124" t="s">
        <v>311</v>
      </c>
      <c r="E38" s="67">
        <v>2019</v>
      </c>
      <c r="F38" s="67">
        <v>2019</v>
      </c>
      <c r="G38" s="129">
        <v>33000</v>
      </c>
      <c r="H38" s="129">
        <v>32900</v>
      </c>
      <c r="I38" s="129">
        <v>33000</v>
      </c>
      <c r="J38" s="42">
        <v>30845</v>
      </c>
      <c r="K38" s="77" t="s">
        <v>299</v>
      </c>
      <c r="L38" s="130" t="s">
        <v>298</v>
      </c>
      <c r="O38" s="87"/>
    </row>
    <row r="39" spans="1:15" ht="51.75" customHeight="1">
      <c r="B39" s="128">
        <v>31</v>
      </c>
      <c r="C39" s="74" t="s">
        <v>302</v>
      </c>
      <c r="D39" s="124" t="s">
        <v>312</v>
      </c>
      <c r="E39" s="67">
        <v>2019</v>
      </c>
      <c r="F39" s="67">
        <v>2019</v>
      </c>
      <c r="G39" s="129">
        <v>33000</v>
      </c>
      <c r="H39" s="129">
        <v>32900</v>
      </c>
      <c r="I39" s="129">
        <v>33000</v>
      </c>
      <c r="J39" s="42">
        <v>30845</v>
      </c>
      <c r="K39" s="77" t="s">
        <v>299</v>
      </c>
      <c r="L39" s="130" t="s">
        <v>298</v>
      </c>
      <c r="O39" s="87"/>
    </row>
    <row r="40" spans="1:15" ht="51.75" customHeight="1">
      <c r="B40" s="139">
        <v>32</v>
      </c>
      <c r="C40" s="75" t="s">
        <v>332</v>
      </c>
      <c r="D40" s="135" t="s">
        <v>333</v>
      </c>
      <c r="E40" s="67">
        <v>2019</v>
      </c>
      <c r="F40" s="67">
        <v>2019</v>
      </c>
      <c r="G40" s="140">
        <v>89500</v>
      </c>
      <c r="H40" s="140">
        <v>87579.475000000006</v>
      </c>
      <c r="I40" s="140">
        <v>89500</v>
      </c>
      <c r="J40" s="42">
        <v>86045.705000000002</v>
      </c>
      <c r="K40" s="77" t="s">
        <v>299</v>
      </c>
      <c r="L40" s="141" t="s">
        <v>331</v>
      </c>
      <c r="O40" s="87"/>
    </row>
    <row r="41" spans="1:15" ht="35.25" customHeight="1">
      <c r="B41" s="170">
        <v>33</v>
      </c>
      <c r="C41" s="172" t="s">
        <v>335</v>
      </c>
      <c r="D41" s="135" t="s">
        <v>336</v>
      </c>
      <c r="E41" s="176">
        <v>2019</v>
      </c>
      <c r="F41" s="176">
        <v>2019</v>
      </c>
      <c r="G41" s="174">
        <v>246000</v>
      </c>
      <c r="H41" s="140">
        <v>73129.899999999994</v>
      </c>
      <c r="I41" s="174">
        <v>246000</v>
      </c>
      <c r="J41" s="42">
        <v>52801.966999999997</v>
      </c>
      <c r="K41" s="77" t="s">
        <v>299</v>
      </c>
      <c r="L41" s="141" t="s">
        <v>334</v>
      </c>
      <c r="O41" s="87"/>
    </row>
    <row r="42" spans="1:15" ht="35.25" customHeight="1">
      <c r="B42" s="171"/>
      <c r="C42" s="173"/>
      <c r="D42" s="135" t="s">
        <v>337</v>
      </c>
      <c r="E42" s="177"/>
      <c r="F42" s="177"/>
      <c r="G42" s="175"/>
      <c r="H42" s="140">
        <v>168500</v>
      </c>
      <c r="I42" s="175"/>
      <c r="J42" s="42">
        <v>63569.129000000001</v>
      </c>
      <c r="K42" s="77" t="s">
        <v>299</v>
      </c>
      <c r="L42" s="141" t="s">
        <v>12</v>
      </c>
      <c r="O42" s="87"/>
    </row>
    <row r="43" spans="1:15" ht="51.75" customHeight="1">
      <c r="B43" s="139">
        <v>34</v>
      </c>
      <c r="C43" s="75" t="s">
        <v>338</v>
      </c>
      <c r="D43" s="135" t="s">
        <v>339</v>
      </c>
      <c r="E43" s="67">
        <v>2019</v>
      </c>
      <c r="F43" s="67">
        <v>2019</v>
      </c>
      <c r="G43" s="140">
        <v>90000</v>
      </c>
      <c r="H43" s="140">
        <v>89289.426000000007</v>
      </c>
      <c r="I43" s="140">
        <v>90000</v>
      </c>
      <c r="J43" s="42">
        <v>85210.66</v>
      </c>
      <c r="K43" s="77" t="s">
        <v>299</v>
      </c>
      <c r="L43" s="141" t="s">
        <v>9</v>
      </c>
      <c r="O43" s="87"/>
    </row>
    <row r="44" spans="1:15" ht="51.75" customHeight="1">
      <c r="B44" s="154">
        <v>35</v>
      </c>
      <c r="C44" s="75" t="s">
        <v>348</v>
      </c>
      <c r="D44" s="57" t="s">
        <v>349</v>
      </c>
      <c r="E44" s="67">
        <v>2019</v>
      </c>
      <c r="F44" s="67">
        <v>2019</v>
      </c>
      <c r="G44" s="155">
        <v>179700</v>
      </c>
      <c r="H44" s="155">
        <v>179224.59</v>
      </c>
      <c r="I44" s="155">
        <v>179700</v>
      </c>
      <c r="J44" s="42">
        <v>85990.525999999998</v>
      </c>
      <c r="K44" s="77" t="s">
        <v>76</v>
      </c>
      <c r="L44" s="156" t="s">
        <v>123</v>
      </c>
      <c r="O44" s="87"/>
    </row>
    <row r="45" spans="1:15" ht="51.75" customHeight="1">
      <c r="B45" s="154">
        <v>36</v>
      </c>
      <c r="C45" s="74" t="s">
        <v>351</v>
      </c>
      <c r="D45" s="57" t="s">
        <v>352</v>
      </c>
      <c r="E45" s="67">
        <v>2019</v>
      </c>
      <c r="F45" s="67">
        <v>2019</v>
      </c>
      <c r="G45" s="155">
        <v>160600</v>
      </c>
      <c r="H45" s="155">
        <v>160283.54399999999</v>
      </c>
      <c r="I45" s="155">
        <v>160600</v>
      </c>
      <c r="J45" s="42">
        <v>73125.191000000006</v>
      </c>
      <c r="K45" s="77" t="s">
        <v>76</v>
      </c>
      <c r="L45" s="156" t="s">
        <v>350</v>
      </c>
      <c r="O45" s="87"/>
    </row>
    <row r="46" spans="1:15" ht="17.25" customHeight="1">
      <c r="B46" s="117"/>
      <c r="C46" s="67" t="s">
        <v>6</v>
      </c>
      <c r="D46" s="67"/>
      <c r="E46" s="67"/>
      <c r="F46" s="118"/>
      <c r="G46" s="35">
        <f>SUM(G6:G45)</f>
        <v>42057900</v>
      </c>
      <c r="H46" s="35">
        <f t="shared" ref="H46:J46" si="0">SUM(H6:H45)</f>
        <v>38802500.448000006</v>
      </c>
      <c r="I46" s="35">
        <f t="shared" si="0"/>
        <v>23681100</v>
      </c>
      <c r="J46" s="35">
        <f t="shared" si="0"/>
        <v>20666065.051000003</v>
      </c>
      <c r="K46" s="78"/>
      <c r="L46" s="120"/>
    </row>
    <row r="47" spans="1:15" ht="17.25" customHeight="1">
      <c r="B47" s="36"/>
      <c r="C47" s="37"/>
      <c r="D47" s="37"/>
      <c r="E47" s="37"/>
      <c r="F47" s="38"/>
      <c r="G47" s="39"/>
      <c r="H47" s="39"/>
      <c r="I47" s="39"/>
      <c r="J47" s="39"/>
      <c r="K47" s="79"/>
      <c r="L47" s="40"/>
    </row>
    <row r="48" spans="1:15" ht="33.75" customHeight="1">
      <c r="A48" s="178" t="s">
        <v>14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</row>
    <row r="49" spans="10:11" ht="33.75" customHeight="1">
      <c r="J49" s="131"/>
      <c r="K49" s="131"/>
    </row>
    <row r="50" spans="10:11" ht="33.75" customHeight="1">
      <c r="J50" s="131"/>
    </row>
    <row r="51" spans="10:11" ht="33.75" customHeight="1">
      <c r="J51" s="131"/>
    </row>
    <row r="52" spans="10:11" ht="33.75" customHeight="1">
      <c r="J52" s="62"/>
    </row>
    <row r="53" spans="10:11" ht="33.75" customHeight="1">
      <c r="J53" s="86"/>
    </row>
  </sheetData>
  <mergeCells count="28">
    <mergeCell ref="I14:I16"/>
    <mergeCell ref="B14:B16"/>
    <mergeCell ref="C14:C16"/>
    <mergeCell ref="E14:E16"/>
    <mergeCell ref="F14:F16"/>
    <mergeCell ref="G14:G16"/>
    <mergeCell ref="A48:M48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  <mergeCell ref="B41:B42"/>
    <mergeCell ref="C41:C42"/>
    <mergeCell ref="G41:G42"/>
    <mergeCell ref="I41:I42"/>
    <mergeCell ref="E41:E42"/>
    <mergeCell ref="F41:F42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topLeftCell="A13" workbookViewId="0">
      <selection activeCell="E24" sqref="E24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2:14" ht="21.75" customHeight="1">
      <c r="C1" s="179" t="s">
        <v>344</v>
      </c>
      <c r="D1" s="179"/>
      <c r="E1" s="179"/>
      <c r="F1" s="179"/>
      <c r="G1" s="179"/>
      <c r="H1" s="179"/>
      <c r="I1" s="179"/>
      <c r="J1" s="179"/>
      <c r="K1" s="179"/>
      <c r="L1" s="179"/>
    </row>
    <row r="2" spans="2:14" ht="18.75" customHeight="1"/>
    <row r="3" spans="2:14" ht="15.75" customHeight="1">
      <c r="C3" s="44">
        <v>43799</v>
      </c>
      <c r="D3" s="56"/>
      <c r="E3" s="56"/>
      <c r="L3" s="34" t="s">
        <v>7</v>
      </c>
    </row>
    <row r="4" spans="2:14" ht="33.75" customHeight="1">
      <c r="B4" s="180" t="s">
        <v>0</v>
      </c>
      <c r="C4" s="181" t="s">
        <v>1</v>
      </c>
      <c r="D4" s="161" t="s">
        <v>19</v>
      </c>
      <c r="E4" s="161" t="s">
        <v>22</v>
      </c>
      <c r="F4" s="161"/>
      <c r="G4" s="181" t="s">
        <v>5</v>
      </c>
      <c r="H4" s="181" t="s">
        <v>2</v>
      </c>
      <c r="I4" s="181" t="s">
        <v>27</v>
      </c>
      <c r="J4" s="161" t="s">
        <v>15</v>
      </c>
      <c r="K4" s="181" t="s">
        <v>3</v>
      </c>
      <c r="L4" s="181" t="s">
        <v>4</v>
      </c>
    </row>
    <row r="5" spans="2:14" ht="24.75" customHeight="1">
      <c r="B5" s="180"/>
      <c r="C5" s="181"/>
      <c r="D5" s="161"/>
      <c r="E5" s="64" t="s">
        <v>20</v>
      </c>
      <c r="F5" s="64" t="s">
        <v>21</v>
      </c>
      <c r="G5" s="181"/>
      <c r="H5" s="181"/>
      <c r="I5" s="181"/>
      <c r="J5" s="161"/>
      <c r="K5" s="181"/>
      <c r="L5" s="181"/>
    </row>
    <row r="6" spans="2:14" ht="24.75" customHeight="1">
      <c r="B6" s="180">
        <v>1</v>
      </c>
      <c r="C6" s="194" t="s">
        <v>29</v>
      </c>
      <c r="D6" s="67" t="s">
        <v>25</v>
      </c>
      <c r="E6" s="67">
        <v>2018</v>
      </c>
      <c r="F6" s="54">
        <v>2019</v>
      </c>
      <c r="G6" s="193">
        <v>1334113</v>
      </c>
      <c r="H6" s="60">
        <v>1091891.8</v>
      </c>
      <c r="I6" s="70">
        <v>771891.8</v>
      </c>
      <c r="J6" s="71">
        <f>48393+100000+150000+150000+100000+50000+100000</f>
        <v>698393</v>
      </c>
      <c r="K6" s="41" t="s">
        <v>8</v>
      </c>
      <c r="L6" s="67" t="s">
        <v>24</v>
      </c>
      <c r="N6" s="49"/>
    </row>
    <row r="7" spans="2:14" ht="24.75" customHeight="1">
      <c r="B7" s="180"/>
      <c r="C7" s="194"/>
      <c r="D7" s="67" t="s">
        <v>25</v>
      </c>
      <c r="E7" s="67">
        <v>2018</v>
      </c>
      <c r="F7" s="54">
        <v>2019</v>
      </c>
      <c r="G7" s="193"/>
      <c r="H7" s="60">
        <v>242221.2</v>
      </c>
      <c r="I7" s="70">
        <v>112055.2</v>
      </c>
      <c r="J7" s="72">
        <v>112055.2</v>
      </c>
      <c r="K7" s="41" t="s">
        <v>8</v>
      </c>
      <c r="L7" s="67" t="s">
        <v>9</v>
      </c>
      <c r="N7" s="49"/>
    </row>
    <row r="8" spans="2:14" ht="64.5" customHeight="1">
      <c r="B8" s="82">
        <v>2</v>
      </c>
      <c r="C8" s="73" t="s">
        <v>70</v>
      </c>
      <c r="D8" s="67" t="s">
        <v>81</v>
      </c>
      <c r="E8" s="67">
        <v>2019</v>
      </c>
      <c r="F8" s="54">
        <v>2019</v>
      </c>
      <c r="G8" s="81">
        <v>362200</v>
      </c>
      <c r="H8" s="60">
        <v>353330</v>
      </c>
      <c r="I8" s="70">
        <v>362200</v>
      </c>
      <c r="J8" s="132">
        <f>50000+35000+50000+26000+15665+164394.2</f>
        <v>341059.2</v>
      </c>
      <c r="K8" s="41" t="s">
        <v>69</v>
      </c>
      <c r="L8" s="67" t="s">
        <v>9</v>
      </c>
      <c r="N8" s="49"/>
    </row>
    <row r="9" spans="2:14" ht="53.25" customHeight="1">
      <c r="B9" s="84">
        <v>3</v>
      </c>
      <c r="C9" s="24" t="s">
        <v>97</v>
      </c>
      <c r="D9" s="67" t="s">
        <v>101</v>
      </c>
      <c r="E9" s="67">
        <v>2019</v>
      </c>
      <c r="F9" s="54">
        <v>2020</v>
      </c>
      <c r="G9" s="85">
        <v>300000</v>
      </c>
      <c r="H9" s="60">
        <v>294233.2</v>
      </c>
      <c r="I9" s="70">
        <v>243878.3</v>
      </c>
      <c r="J9" s="132">
        <f>50000+9750+50000+100000</f>
        <v>209750</v>
      </c>
      <c r="K9" s="41" t="s">
        <v>100</v>
      </c>
      <c r="L9" s="67" t="s">
        <v>99</v>
      </c>
      <c r="N9" s="49"/>
    </row>
    <row r="10" spans="2:14" ht="31.5" customHeight="1">
      <c r="B10" s="84">
        <v>4</v>
      </c>
      <c r="C10" s="24" t="s">
        <v>98</v>
      </c>
      <c r="D10" s="67" t="s">
        <v>102</v>
      </c>
      <c r="E10" s="67">
        <v>2019</v>
      </c>
      <c r="F10" s="54">
        <v>2019</v>
      </c>
      <c r="G10" s="85">
        <v>47500</v>
      </c>
      <c r="H10" s="60">
        <v>47444.3</v>
      </c>
      <c r="I10" s="70">
        <v>47500</v>
      </c>
      <c r="J10" s="132">
        <f>15000+27568.9+4084.6</f>
        <v>46653.5</v>
      </c>
      <c r="K10" s="41" t="s">
        <v>69</v>
      </c>
      <c r="L10" s="67" t="s">
        <v>12</v>
      </c>
      <c r="N10" s="49"/>
    </row>
    <row r="11" spans="2:14" ht="66.75" customHeight="1">
      <c r="B11" s="117">
        <v>5</v>
      </c>
      <c r="C11" s="115" t="s">
        <v>187</v>
      </c>
      <c r="D11" s="67" t="s">
        <v>188</v>
      </c>
      <c r="E11" s="67">
        <v>2019</v>
      </c>
      <c r="F11" s="54">
        <v>2019</v>
      </c>
      <c r="G11" s="119">
        <v>129000</v>
      </c>
      <c r="H11" s="60">
        <v>128132.2</v>
      </c>
      <c r="I11" s="70">
        <v>129000</v>
      </c>
      <c r="J11" s="132">
        <f>38439.7+25813.7+30000+24715</f>
        <v>118968.4</v>
      </c>
      <c r="K11" s="41" t="s">
        <v>69</v>
      </c>
      <c r="L11" s="67" t="s">
        <v>12</v>
      </c>
      <c r="N11" s="49"/>
    </row>
    <row r="12" spans="2:14" ht="53.25" customHeight="1">
      <c r="B12" s="117">
        <v>6</v>
      </c>
      <c r="C12" s="115" t="s">
        <v>236</v>
      </c>
      <c r="D12" s="67" t="s">
        <v>235</v>
      </c>
      <c r="E12" s="67">
        <v>2019</v>
      </c>
      <c r="F12" s="54">
        <v>2019</v>
      </c>
      <c r="G12" s="119">
        <v>130000</v>
      </c>
      <c r="H12" s="60">
        <v>124950</v>
      </c>
      <c r="I12" s="70">
        <v>130000</v>
      </c>
      <c r="J12" s="132">
        <f>60956.5+57134.4+1500</f>
        <v>119590.9</v>
      </c>
      <c r="K12" s="41" t="s">
        <v>8</v>
      </c>
      <c r="L12" s="67" t="s">
        <v>234</v>
      </c>
      <c r="N12" s="49"/>
    </row>
    <row r="13" spans="2:14" ht="39" customHeight="1">
      <c r="B13" s="117">
        <v>7</v>
      </c>
      <c r="C13" s="116" t="s">
        <v>258</v>
      </c>
      <c r="D13" s="114" t="s">
        <v>259</v>
      </c>
      <c r="E13" s="67">
        <v>2019</v>
      </c>
      <c r="F13" s="54">
        <v>2019</v>
      </c>
      <c r="G13" s="119">
        <v>60000</v>
      </c>
      <c r="H13" s="60">
        <v>60000</v>
      </c>
      <c r="I13" s="70">
        <v>60000</v>
      </c>
      <c r="J13" s="132">
        <v>30000</v>
      </c>
      <c r="K13" s="41" t="s">
        <v>69</v>
      </c>
      <c r="L13" s="67" t="s">
        <v>257</v>
      </c>
      <c r="N13" s="49"/>
    </row>
    <row r="14" spans="2:14" ht="39" customHeight="1">
      <c r="B14" s="117">
        <v>8</v>
      </c>
      <c r="C14" s="115" t="s">
        <v>260</v>
      </c>
      <c r="D14" s="114" t="s">
        <v>261</v>
      </c>
      <c r="E14" s="67">
        <v>2019</v>
      </c>
      <c r="F14" s="54">
        <v>2020</v>
      </c>
      <c r="G14" s="119">
        <v>1200000</v>
      </c>
      <c r="H14" s="60">
        <v>1194194.5</v>
      </c>
      <c r="I14" s="70">
        <v>720000</v>
      </c>
      <c r="J14" s="71">
        <f>200000+200000+100000+100000</f>
        <v>600000</v>
      </c>
      <c r="K14" s="41" t="s">
        <v>69</v>
      </c>
      <c r="L14" s="67" t="s">
        <v>24</v>
      </c>
      <c r="N14" s="49"/>
    </row>
    <row r="15" spans="2:14" ht="39" customHeight="1">
      <c r="B15" s="154">
        <v>9</v>
      </c>
      <c r="C15" s="152" t="s">
        <v>354</v>
      </c>
      <c r="D15" s="150" t="s">
        <v>355</v>
      </c>
      <c r="E15" s="67">
        <v>2019</v>
      </c>
      <c r="F15" s="54">
        <v>2019</v>
      </c>
      <c r="G15" s="155">
        <v>355000</v>
      </c>
      <c r="H15" s="60">
        <v>347303.7</v>
      </c>
      <c r="I15" s="70">
        <v>355000</v>
      </c>
      <c r="J15" s="71">
        <v>100000</v>
      </c>
      <c r="K15" s="41" t="s">
        <v>8</v>
      </c>
      <c r="L15" s="67" t="s">
        <v>99</v>
      </c>
      <c r="N15" s="49"/>
    </row>
    <row r="16" spans="2:14" ht="70.5" customHeight="1">
      <c r="B16" s="154">
        <v>10</v>
      </c>
      <c r="C16" s="158" t="s">
        <v>356</v>
      </c>
      <c r="D16" s="150" t="s">
        <v>261</v>
      </c>
      <c r="E16" s="67">
        <v>2018</v>
      </c>
      <c r="F16" s="54">
        <v>2019</v>
      </c>
      <c r="G16" s="155">
        <v>677841.5</v>
      </c>
      <c r="H16" s="60"/>
      <c r="I16" s="70">
        <v>477841.5</v>
      </c>
      <c r="J16" s="71">
        <v>100000</v>
      </c>
      <c r="K16" s="41" t="s">
        <v>8</v>
      </c>
      <c r="L16" s="67" t="s">
        <v>353</v>
      </c>
      <c r="N16" s="49"/>
    </row>
    <row r="17" spans="1:13" ht="27.75" customHeight="1">
      <c r="B17" s="195" t="s">
        <v>6</v>
      </c>
      <c r="C17" s="195"/>
      <c r="D17" s="121"/>
      <c r="E17" s="121"/>
      <c r="F17" s="67"/>
      <c r="G17" s="48">
        <f>SUM(G6:G16)</f>
        <v>4595654.5</v>
      </c>
      <c r="H17" s="48">
        <f t="shared" ref="H17:J17" si="0">SUM(H6:H16)</f>
        <v>3883700.9000000004</v>
      </c>
      <c r="I17" s="48">
        <f t="shared" si="0"/>
        <v>3409366.8</v>
      </c>
      <c r="J17" s="48">
        <f t="shared" si="0"/>
        <v>2476470.1999999997</v>
      </c>
      <c r="K17" s="67"/>
      <c r="L17" s="67"/>
    </row>
    <row r="18" spans="1:13" ht="33.75" customHeight="1">
      <c r="J18" s="46"/>
    </row>
    <row r="19" spans="1:13" ht="33.75" customHeight="1">
      <c r="A19" s="178" t="s">
        <v>10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</row>
    <row r="20" spans="1:13" ht="33.75" customHeight="1">
      <c r="J20" s="46"/>
    </row>
    <row r="21" spans="1:13" ht="33.75" customHeight="1">
      <c r="J21" s="46"/>
    </row>
    <row r="22" spans="1:13" ht="33.75" customHeight="1">
      <c r="J22" s="46"/>
    </row>
  </sheetData>
  <mergeCells count="16">
    <mergeCell ref="A19:M19"/>
    <mergeCell ref="G6:G7"/>
    <mergeCell ref="C6:C7"/>
    <mergeCell ref="B6:B7"/>
    <mergeCell ref="B17:C17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A7" workbookViewId="0">
      <selection activeCell="J20" sqref="J20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7" width="11.140625" style="11" customWidth="1"/>
    <col min="8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59" t="s">
        <v>345</v>
      </c>
      <c r="D1" s="159"/>
      <c r="E1" s="159"/>
      <c r="F1" s="159"/>
      <c r="G1" s="159"/>
      <c r="H1" s="159"/>
      <c r="I1" s="159"/>
      <c r="J1" s="159"/>
      <c r="K1" s="159"/>
      <c r="L1" s="159"/>
    </row>
    <row r="2" spans="2:15" ht="18.75" customHeight="1"/>
    <row r="3" spans="2:15" ht="15.75" customHeight="1">
      <c r="C3" s="44">
        <v>43799</v>
      </c>
      <c r="D3" s="52"/>
      <c r="E3" s="52"/>
      <c r="L3" s="1" t="s">
        <v>7</v>
      </c>
    </row>
    <row r="4" spans="2:15" ht="33.75" customHeight="1">
      <c r="B4" s="196" t="s">
        <v>0</v>
      </c>
      <c r="C4" s="161" t="s">
        <v>1</v>
      </c>
      <c r="D4" s="161" t="s">
        <v>19</v>
      </c>
      <c r="E4" s="161" t="s">
        <v>22</v>
      </c>
      <c r="F4" s="161"/>
      <c r="G4" s="161" t="s">
        <v>5</v>
      </c>
      <c r="H4" s="161" t="s">
        <v>2</v>
      </c>
      <c r="I4" s="161" t="s">
        <v>28</v>
      </c>
      <c r="J4" s="161" t="s">
        <v>15</v>
      </c>
      <c r="K4" s="161" t="s">
        <v>3</v>
      </c>
      <c r="L4" s="161" t="s">
        <v>4</v>
      </c>
    </row>
    <row r="5" spans="2:15" ht="24.75" customHeight="1">
      <c r="B5" s="196"/>
      <c r="C5" s="161"/>
      <c r="D5" s="161"/>
      <c r="E5" s="50" t="s">
        <v>20</v>
      </c>
      <c r="F5" s="50" t="s">
        <v>21</v>
      </c>
      <c r="G5" s="161"/>
      <c r="H5" s="161"/>
      <c r="I5" s="161"/>
      <c r="J5" s="161"/>
      <c r="K5" s="161"/>
      <c r="L5" s="161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67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68</v>
      </c>
      <c r="N7" s="18"/>
      <c r="O7" s="18"/>
    </row>
    <row r="8" spans="2:15" ht="31.5" customHeight="1">
      <c r="B8" s="66">
        <v>3</v>
      </c>
      <c r="C8" s="73" t="s">
        <v>91</v>
      </c>
      <c r="D8" s="58" t="s">
        <v>96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4" t="s">
        <v>92</v>
      </c>
      <c r="D9" s="58" t="s">
        <v>95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3" t="s">
        <v>93</v>
      </c>
      <c r="D10" s="58" t="s">
        <v>94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93" t="s">
        <v>180</v>
      </c>
      <c r="D11" s="57" t="s">
        <v>181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76</v>
      </c>
      <c r="L11" s="2" t="s">
        <v>99</v>
      </c>
      <c r="N11" s="18"/>
      <c r="O11" s="18"/>
    </row>
    <row r="12" spans="2:15" ht="31.5" customHeight="1">
      <c r="B12" s="66">
        <v>7</v>
      </c>
      <c r="C12" s="10" t="s">
        <v>182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99</v>
      </c>
      <c r="N12" s="18"/>
      <c r="O12" s="18"/>
    </row>
    <row r="13" spans="2:15" ht="22.5" customHeight="1">
      <c r="B13" s="204">
        <v>8</v>
      </c>
      <c r="C13" s="206" t="s">
        <v>248</v>
      </c>
      <c r="D13" s="208" t="s">
        <v>250</v>
      </c>
      <c r="E13" s="210">
        <v>2019</v>
      </c>
      <c r="F13" s="197">
        <v>2020</v>
      </c>
      <c r="G13" s="199">
        <v>175000</v>
      </c>
      <c r="H13" s="201">
        <v>150792.6</v>
      </c>
      <c r="I13" s="201">
        <v>115000</v>
      </c>
      <c r="J13" s="43">
        <v>1500</v>
      </c>
      <c r="K13" s="59" t="s">
        <v>16</v>
      </c>
      <c r="L13" s="2" t="s">
        <v>249</v>
      </c>
      <c r="N13" s="18"/>
      <c r="O13" s="18"/>
    </row>
    <row r="14" spans="2:15" ht="22.5" customHeight="1">
      <c r="B14" s="205"/>
      <c r="C14" s="207"/>
      <c r="D14" s="209"/>
      <c r="E14" s="211"/>
      <c r="F14" s="198"/>
      <c r="G14" s="200"/>
      <c r="H14" s="202"/>
      <c r="I14" s="202"/>
      <c r="J14" s="43">
        <f>70000+37019.2</f>
        <v>107019.2</v>
      </c>
      <c r="K14" s="59" t="s">
        <v>16</v>
      </c>
      <c r="L14" s="2" t="s">
        <v>68</v>
      </c>
      <c r="N14" s="18"/>
      <c r="O14" s="18"/>
    </row>
    <row r="15" spans="2:15" ht="17.25" customHeight="1">
      <c r="B15" s="29"/>
      <c r="C15" s="4" t="s">
        <v>6</v>
      </c>
      <c r="D15" s="4"/>
      <c r="E15" s="4"/>
      <c r="F15" s="50"/>
      <c r="G15" s="16">
        <f>SUM(G6:G14)</f>
        <v>1069600</v>
      </c>
      <c r="H15" s="16">
        <f t="shared" ref="H15:J15" si="0">SUM(H6:H14)</f>
        <v>606903.9</v>
      </c>
      <c r="I15" s="16">
        <f t="shared" si="0"/>
        <v>613122.9</v>
      </c>
      <c r="J15" s="16">
        <f t="shared" si="0"/>
        <v>568137.19999999995</v>
      </c>
      <c r="K15" s="3"/>
      <c r="L15" s="2"/>
    </row>
    <row r="16" spans="2:15" ht="17.25" customHeight="1">
      <c r="B16" s="5"/>
      <c r="C16" s="6"/>
      <c r="D16" s="6"/>
      <c r="E16" s="6"/>
      <c r="F16" s="13"/>
      <c r="G16" s="7"/>
      <c r="H16" s="7"/>
      <c r="I16" s="7"/>
      <c r="J16" s="7"/>
      <c r="K16" s="8"/>
      <c r="L16" s="9"/>
    </row>
    <row r="17" spans="1:13" ht="24.75" customHeight="1">
      <c r="J17" s="47"/>
      <c r="K17" s="63"/>
    </row>
    <row r="18" spans="1:13" ht="33.75" customHeight="1">
      <c r="J18" s="47"/>
    </row>
    <row r="19" spans="1:13" ht="33.75" customHeight="1">
      <c r="A19" s="203" t="s">
        <v>10</v>
      </c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</row>
  </sheetData>
  <mergeCells count="20">
    <mergeCell ref="F13:F14"/>
    <mergeCell ref="G13:G14"/>
    <mergeCell ref="H13:H14"/>
    <mergeCell ref="I13:I14"/>
    <mergeCell ref="A19:M19"/>
    <mergeCell ref="B13:B14"/>
    <mergeCell ref="C13:C14"/>
    <mergeCell ref="D13:D14"/>
    <mergeCell ref="E13:E14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2019-11-23T08:02:53Z</cp:lastPrinted>
  <dcterms:created xsi:type="dcterms:W3CDTF">2014-11-03T16:21:49Z</dcterms:created>
  <dcterms:modified xsi:type="dcterms:W3CDTF">2019-12-03T11:30:37Z</dcterms:modified>
</cp:coreProperties>
</file>