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9815" windowHeight="7650" activeTab="3"/>
  </bookViews>
  <sheets>
    <sheet name="ОНТ" sheetId="2" r:id="rId1"/>
    <sheet name="UT" sheetId="3" r:id="rId2"/>
    <sheet name="ONHS" sheetId="4" r:id="rId3"/>
    <sheet name="ZSan" sheetId="5" r:id="rId4"/>
  </sheets>
  <calcPr calcId="125725"/>
</workbook>
</file>

<file path=xl/calcChain.xml><?xml version="1.0" encoding="utf-8"?>
<calcChain xmlns="http://schemas.openxmlformats.org/spreadsheetml/2006/main">
  <c r="J39" i="3"/>
  <c r="H34"/>
  <c r="H39" s="1"/>
  <c r="I39"/>
  <c r="G39"/>
  <c r="J24"/>
  <c r="J19"/>
  <c r="J33"/>
  <c r="J31"/>
  <c r="J29"/>
  <c r="J26"/>
  <c r="J28"/>
  <c r="J32"/>
  <c r="J27"/>
  <c r="J12"/>
  <c r="J11" i="4"/>
  <c r="J9"/>
  <c r="J14"/>
  <c r="G15" i="5" l="1"/>
  <c r="J15"/>
  <c r="I42" i="2"/>
  <c r="I26"/>
  <c r="I19"/>
  <c r="I44"/>
  <c r="I30"/>
  <c r="J20" i="3" l="1"/>
  <c r="J23"/>
  <c r="J22"/>
  <c r="H15" i="4"/>
  <c r="I15"/>
  <c r="J15"/>
  <c r="G15"/>
  <c r="J8"/>
  <c r="J12"/>
  <c r="H69" i="2" l="1"/>
  <c r="F69"/>
  <c r="I45" l="1"/>
  <c r="H15" i="5"/>
  <c r="I15"/>
  <c r="I18" i="2"/>
  <c r="I53"/>
  <c r="I52"/>
  <c r="I28"/>
  <c r="I43" l="1"/>
  <c r="J10" i="4" l="1"/>
  <c r="J6"/>
  <c r="J21" i="3"/>
  <c r="J7"/>
  <c r="J17"/>
  <c r="I39" i="2"/>
  <c r="I47"/>
  <c r="I21"/>
  <c r="I17"/>
  <c r="J13" i="3" l="1"/>
  <c r="J16"/>
  <c r="I35" i="2"/>
  <c r="J10" i="5"/>
  <c r="J9"/>
  <c r="I16" i="2"/>
  <c r="I22"/>
  <c r="I23"/>
  <c r="I10" l="1"/>
  <c r="G18" l="1"/>
  <c r="G69" s="1"/>
  <c r="J6" i="5"/>
  <c r="I11" i="2"/>
  <c r="J8" i="3" l="1"/>
  <c r="I5" i="2" l="1"/>
  <c r="I69" s="1"/>
</calcChain>
</file>

<file path=xl/sharedStrings.xml><?xml version="1.0" encoding="utf-8"?>
<sst xmlns="http://schemas.openxmlformats.org/spreadsheetml/2006/main" count="498" uniqueCount="321">
  <si>
    <t>№</t>
  </si>
  <si>
    <t>Төсөл, арга хэмжээний нэр</t>
  </si>
  <si>
    <t xml:space="preserve">  Гэрээний дүн   </t>
  </si>
  <si>
    <t>Ажлын гүйцэтгэл /үе шатны ажил тус бүрээр бодит гүйцэтгэл/</t>
  </si>
  <si>
    <t xml:space="preserve">Тендерт шалгарсан Гүйцэтгэгч </t>
  </si>
  <si>
    <t xml:space="preserve">Төсөвт өртөг </t>
  </si>
  <si>
    <t>Дүн</t>
  </si>
  <si>
    <t>/мян. төг/</t>
  </si>
  <si>
    <t>Ажил 100 % дууссан.</t>
  </si>
  <si>
    <t>Энержи парагон ХХК</t>
  </si>
  <si>
    <t>оооОооо</t>
  </si>
  <si>
    <t>Эн ди ти кей ХХК</t>
  </si>
  <si>
    <t>Дэлгэр баясах зам ХХК</t>
  </si>
  <si>
    <t>Наадмын талбайн автозогсоол шинээр хийх ажил</t>
  </si>
  <si>
    <t>oooOooo</t>
  </si>
  <si>
    <t>Олгосон санхүүжилт</t>
  </si>
  <si>
    <t>Ажил дууссан.</t>
  </si>
  <si>
    <t>Сайншанд сумын 4, 7-р багт Дугуйн зам, явган хүний зам барих ажил</t>
  </si>
  <si>
    <t>Чандмань-Илч ХХК</t>
  </si>
  <si>
    <t>Гэрээний дугаар</t>
  </si>
  <si>
    <t>Эхлэх</t>
  </si>
  <si>
    <t>Дуусах</t>
  </si>
  <si>
    <t>Хэрэгжүүлэх хугацаа</t>
  </si>
  <si>
    <t>УТ-НТШ-02/2018-02</t>
  </si>
  <si>
    <t>Чандмань Илч ХХК</t>
  </si>
  <si>
    <t>ОНХС-НТШ-02/2018</t>
  </si>
  <si>
    <t>Вокзалын 3 замын уулзвараас Наадмын талбайн төмөр замын гарам хүртэл 2.3 км авто замыг асфальт бетон хучилттай болгон шинэчлэх ажил.Сайншанд</t>
  </si>
  <si>
    <t>2019 онд санхүүжих</t>
  </si>
  <si>
    <t>2019 онд санхүүжих дүн</t>
  </si>
  <si>
    <t>/Мандах наран-3/ 260 айлын орон сууцны дэд бүтцийн ажил. Автозам, зогсоолын ажил</t>
  </si>
  <si>
    <t>Нийтийн эзэмшлийн орон сууцын байруудын дээвэр, гадна фасад, дулаалга, зоорийн болон гадна инженерийн шугам сүлжээний засвар /Дорноговь, Иххэт сум/</t>
  </si>
  <si>
    <t>Нийтлэг үйлчилгээний газарт Фургон автомашин авах</t>
  </si>
  <si>
    <t>Эрдэнэ сумын ЗДТГ-т фургон автомашин худалдан авах</t>
  </si>
  <si>
    <t>"Тохижилт-Сайншанд" хот тохижилтын газарт суудлын автомашин худалдан авах</t>
  </si>
  <si>
    <t>УАЗ мега ХХК</t>
  </si>
  <si>
    <t>Альянс трейд ХХК</t>
  </si>
  <si>
    <t>Тольт дэнлүү ХХК</t>
  </si>
  <si>
    <t>Соёлын төвийн  барилгын их засвар /Дорноговь, Алтанширээ сум/</t>
  </si>
  <si>
    <t>УТ-НТШ-01/2018</t>
  </si>
  <si>
    <t>ШГ-03/2019</t>
  </si>
  <si>
    <t>ШГ-01/2019</t>
  </si>
  <si>
    <t>ШГ-02/2019</t>
  </si>
  <si>
    <t>ШГ-20/2018</t>
  </si>
  <si>
    <t>ОНТХО-НТШ-04/2018</t>
  </si>
  <si>
    <t>Хөгжлийн бэрхшээлтэй иргэд, ахмад, эмэгтэйчүүдийн хөгжлийн төвийн барилга /Дорноговь, Сайншанд сум/</t>
  </si>
  <si>
    <t>Сумын төвийн шинэчлэлт хөтөлбөрийг хэрэгжүүлэх, соёлын төвийн барилга /Дорноговь, Замын-Үүд сум/</t>
  </si>
  <si>
    <t>Гантулга трейд ХХК</t>
  </si>
  <si>
    <t xml:space="preserve">Цэцэрлэгийн барилга, 100 ор / Дорноговь, Сайншанд/ </t>
  </si>
  <si>
    <t>Нийтийн тээврийн үйлчилгээнд бага оврын автобус худалдан авах /4ш*60000,0/</t>
  </si>
  <si>
    <t>Багийн Засаг дарга нарт мотоциколь авах</t>
  </si>
  <si>
    <t>Ди Өү сапплай ХХК</t>
  </si>
  <si>
    <t>Арвайн хурд ХХК</t>
  </si>
  <si>
    <t>ОНТХО-НТШ-10/2019</t>
  </si>
  <si>
    <t>Гэрээ байгуулж, урьдчилгаа олгосон.</t>
  </si>
  <si>
    <t>ХА-04/2019</t>
  </si>
  <si>
    <t xml:space="preserve">15 ш мотоциколийг хүлээлгэн өгсөн. </t>
  </si>
  <si>
    <t>УТ-НТШ-03/2018</t>
  </si>
  <si>
    <t>УТ-НТШ-06/2018</t>
  </si>
  <si>
    <t>УТ-А/01/2018</t>
  </si>
  <si>
    <t>Замын-Үүд сум дахь Тагнуулын газарт суудлын авто машин худалдан авах</t>
  </si>
  <si>
    <t>Тагнуулын газар автомашин худалдан авсан.</t>
  </si>
  <si>
    <t>Аймгийн Авто замын нэгдсэн бодлого төлөвлөлтийн баримт бичигт нэмэлт өөрчлөлт оруулах боловсруулах</t>
  </si>
  <si>
    <t>Онцгой байдлын газарт автомашин худалдан авах</t>
  </si>
  <si>
    <t>Дэбүхдэ ХХК</t>
  </si>
  <si>
    <t>Мэжик бонд ХХК</t>
  </si>
  <si>
    <t>Авто машиныг нийлүүлсэн.</t>
  </si>
  <si>
    <t>Бодлогын баримт бичгийг боловсруулсан.</t>
  </si>
  <si>
    <t>Сайншанд сумын гэрэлтүүлэг</t>
  </si>
  <si>
    <t>Хос хан хөхий ХХК</t>
  </si>
  <si>
    <t>Ажил эхлээд явж байна.</t>
  </si>
  <si>
    <t>6-р багийн Шинэ зууны гудамжны 28, 29-р орон сууцны гадна талыг дулаалж, дээвэр, фасадыг засварлах, үерийн усны далан суваг шуудуу хамт</t>
  </si>
  <si>
    <t>Авто машиныг бүгдийг худалдаж авсан.</t>
  </si>
  <si>
    <t>Замын ажил хийгдэж байна.</t>
  </si>
  <si>
    <t>Чандмань-Илч ОНӨХХК-ийн авто парк шинэчлэлт</t>
  </si>
  <si>
    <t>Сайншанд сумын 3-р баг төмөр замын гармаас цэнгэлдэх хүрээлэн хүртэлх 0,5 км зам барих</t>
  </si>
  <si>
    <t>Аймгийн ЗДТГ-ын их засвар</t>
  </si>
  <si>
    <t>Ажил хийгдэж байна.</t>
  </si>
  <si>
    <t>Сургуулийн барилга, 320 суудал / Дорноговь, Сайншанд/</t>
  </si>
  <si>
    <t>Өгөөмөрөн шанд ХХК</t>
  </si>
  <si>
    <t>Улаанбадрах сумын төвлөрсөн шугам сүлжээний цэвэр усны шугамын угсралтын ажил</t>
  </si>
  <si>
    <t>Гом-Илч ХХК</t>
  </si>
  <si>
    <t>ОНХС-НТШ-02/2019</t>
  </si>
  <si>
    <t>ШГ-04/2019</t>
  </si>
  <si>
    <t>ОНТХО-НТШ-24/2019</t>
  </si>
  <si>
    <t>ОНТХО-ХА-02/2019</t>
  </si>
  <si>
    <t>Эрдэнэ суманд 6 бункертэй хогны машин худалдан авах</t>
  </si>
  <si>
    <t>ОНТХО-НТШ-17/2019</t>
  </si>
  <si>
    <t>ОНТ-НТШ-21/2019</t>
  </si>
  <si>
    <t>ШГ-25/2018</t>
  </si>
  <si>
    <t>ХО-Б/08/2019</t>
  </si>
  <si>
    <t>ЭМНМ ХХК</t>
  </si>
  <si>
    <t>Цэнгэлдэх хүрээлэнгийн дотор талын замыг асфальтан хучилттай болгон шинэчлэх</t>
  </si>
  <si>
    <t>Нэгдсэн эмнэлгийн гадна авто зогсоолын өргөтгөл</t>
  </si>
  <si>
    <t>11-р цэцэрлэгийн баруун талд авто зогсоол барих</t>
  </si>
  <si>
    <t>ЗС-ХА-01/2019</t>
  </si>
  <si>
    <t>ЗС-ХА-03/2019</t>
  </si>
  <si>
    <t>ЗС-ХА-04/2019</t>
  </si>
  <si>
    <t>Сайншанд сумын 4-р багийн 12-р цэцэрлэг, 320 хүүхдийн сургууль, өрхийн эмнэлэг хүртэл автозам шинээр барих</t>
  </si>
  <si>
    <t>Цагдаагийн газраас Эмнэлэг хүртэл явган хүний зам тавих</t>
  </si>
  <si>
    <t>Дорноговь АЗЗА ТӨХК</t>
  </si>
  <si>
    <t>Урьдчилгаа олгосон</t>
  </si>
  <si>
    <t>ОНХС-НТШ-06/2019</t>
  </si>
  <si>
    <t>ОНХС-ХА-01/2019</t>
  </si>
  <si>
    <t>Прокурорын газрын барилгын дотор засварын ажил</t>
  </si>
  <si>
    <t>Прокурорын газар</t>
  </si>
  <si>
    <t>Залуус хорооллын 1.1 км зам, Сайншанд сумын ЗДТГ-ын авто зогсоол хүртэлх зам</t>
  </si>
  <si>
    <t>Айраг сумын ариутгах татуургын шугам, насос станцын барилга, тоног төхөөрөмж угсрах ажил</t>
  </si>
  <si>
    <t>Сайншанд сумын 1-р баг 118, 122-р байр /хуучин 2, 3-р 60 айл/-ны дээвэр, дулаалга, фасад засвар</t>
  </si>
  <si>
    <t>ТОБЭМ ХХК</t>
  </si>
  <si>
    <t>Аймгийн нэгдсэн эмнэлгийн Лабораторийн тасгийн шинжилгээ авах өрөөний засвар</t>
  </si>
  <si>
    <t>ОНТХО-НТШ-23/2019</t>
  </si>
  <si>
    <t>ОНТХО-НТШ-03/2019</t>
  </si>
  <si>
    <t>ОНТХО-НТШ-18/2019-01</t>
  </si>
  <si>
    <t>Эм ти эм жи ХХК, Төгс-Өнөд ХХК</t>
  </si>
  <si>
    <t>ОНТХО-ХА-19/2019</t>
  </si>
  <si>
    <t>ОНТХО-НТШ-10/2018</t>
  </si>
  <si>
    <t>Дотуур байрын барилга, 80 ор /Дорноговь, Эрдэнэ сум/</t>
  </si>
  <si>
    <t>БЭМЭС ХХК</t>
  </si>
  <si>
    <t>УТ-НТШ-07/2019</t>
  </si>
  <si>
    <t>УТ-НТШ-02/2018-03</t>
  </si>
  <si>
    <t>ОТТО МИР ХХК</t>
  </si>
  <si>
    <t>8 фургон машиныг бүрэн нийлүүлсэн.</t>
  </si>
  <si>
    <t>УТ-НТШ-27/2019</t>
  </si>
  <si>
    <t>Дэнжийн хүү ХХК</t>
  </si>
  <si>
    <t>УТ-ХА-08/2019</t>
  </si>
  <si>
    <t>Засварын ажил дууссан.</t>
  </si>
  <si>
    <t>Цахир толгойн орд ХХК</t>
  </si>
  <si>
    <t>Аймгийн ИТХ-ын их засвар</t>
  </si>
  <si>
    <t>ОНТХО-ХА-05/2019</t>
  </si>
  <si>
    <t>Ганхөлөг констракшн ХХК</t>
  </si>
  <si>
    <t>Иххэт сумын Эрүүл мэндийн төвийн их засвар</t>
  </si>
  <si>
    <t>ОНТХО-НТШ-07/2019</t>
  </si>
  <si>
    <t>Ланд протектор ХХК</t>
  </si>
  <si>
    <t>Дэлгэрэх, Эрдэнэ сумдын нутаг дэвсгэрийн хөгжлийн ерөнхий төлөвлөгөө боловсруулах</t>
  </si>
  <si>
    <t>ОНТХО-ЗҮ-01/2019</t>
  </si>
  <si>
    <t>ОНТХО-НТШ-14/2019</t>
  </si>
  <si>
    <t>3-р багт “Иргэдийн хөгжлийн төв” барих</t>
  </si>
  <si>
    <t>Турникет монголиа ХХК</t>
  </si>
  <si>
    <t>ОНТХО-ХА-09/2019</t>
  </si>
  <si>
    <t>Сайншанд сумын 2-р сургууль, Замын-Үүд сумын 2 сургуульд турникет систем суурилуулах /2*21600,0/</t>
  </si>
  <si>
    <t>ОНТХО-НТШ-16/2019</t>
  </si>
  <si>
    <t>5-р багт Багийн төв барих</t>
  </si>
  <si>
    <t>Гуа орд ХХК</t>
  </si>
  <si>
    <t>Хилийн 0108-р анги</t>
  </si>
  <si>
    <t>Хилийн 0129-р анги</t>
  </si>
  <si>
    <t>Хилийн 0168-р анги</t>
  </si>
  <si>
    <t>Чонот девелопмент ХХК</t>
  </si>
  <si>
    <t>АТТП ХХК</t>
  </si>
  <si>
    <t>Газар сервис ХХК</t>
  </si>
  <si>
    <t>ОНТХО-НТШ-05/2019</t>
  </si>
  <si>
    <t>Замын-Үүд суманд Халуун усны барилга барих</t>
  </si>
  <si>
    <t xml:space="preserve">Хилийн 0108-р ангийн 12 айлын орон сууцны барилга барихад дэмжлэг үзүүлэх /Замын-Үүд/ </t>
  </si>
  <si>
    <t xml:space="preserve">Хилийн 0129-р ангийн 6, 7-р заставыг өндөр хүчдэлийн шугаманд холбох ажилд дэмжлэг үзүүлэх /Эрдэнэ/ </t>
  </si>
  <si>
    <t xml:space="preserve">Хилийн 0168-р ангийн хилийн харуулын байр барих ажилд дэмжлэг үзүүлэх /Хатанбулаг/ </t>
  </si>
  <si>
    <t>УАУРСТ-ийн дээврийн их засвар</t>
  </si>
  <si>
    <t>ОНТХО-ХА-12/2019</t>
  </si>
  <si>
    <t>ОНТХО-ЗҮ-04/2019</t>
  </si>
  <si>
    <t>Газрын төлөв байдалд чанарын төлөвлөгөөт хянан баталгаа хийх</t>
  </si>
  <si>
    <t>Ажил хийгдэж байна. /2-р багц/</t>
  </si>
  <si>
    <t>Ажил хийгдэж байна. /1-р багц/</t>
  </si>
  <si>
    <t>Алтайн газрын хүч ХХК</t>
  </si>
  <si>
    <t>Этүгэн жим ХХК</t>
  </si>
  <si>
    <t>Сумдад бохир ус шингээх байгууламж шинээр барих зураг төсөв боловсруулах/Айраг, Иххэт, Өргөн, Зүүнбаян/</t>
  </si>
  <si>
    <t>ОНТХО-ЗҮ-02/2019</t>
  </si>
  <si>
    <t>ОНТХО-НТШ-19/2019</t>
  </si>
  <si>
    <t>Аймгийн төвийн Гэр бүлийн талбайд LED дэлгэц байрлуулах</t>
  </si>
  <si>
    <t>Ажил хийгдээд дууссан.</t>
  </si>
  <si>
    <t>Сайншанд сум 6-р багийн 31 айлын нийтийн орон сууцны дундын эзэмшлийн дулааны шугам өргөтгөн шинэчлэх</t>
  </si>
  <si>
    <t>ОНТХО-ХА-21/2019</t>
  </si>
  <si>
    <t>Дорноговь АЗЗА</t>
  </si>
  <si>
    <t>Алтанговь худалдааны төвийн автозогсоолын өргөтгөл</t>
  </si>
  <si>
    <t>Зэс орд ХХК</t>
  </si>
  <si>
    <t>ОНТХО-НТШ-20/2019</t>
  </si>
  <si>
    <t>Сайншанд сумын Хуучин орон сууцны барилгуудын дээвэр, дулаалга, гадна фасадны засварын ажил</t>
  </si>
  <si>
    <t>Төгс өнөд ХХК</t>
  </si>
  <si>
    <t>ОНТХО-ХА-10/2019</t>
  </si>
  <si>
    <t xml:space="preserve">Даланжаргалан суманд Багийн төв барих </t>
  </si>
  <si>
    <t>Сизу ХХК</t>
  </si>
  <si>
    <t>4-р багийн Эмнэлгийн барилга</t>
  </si>
  <si>
    <t>ОНТХО-НТШ-05/2018</t>
  </si>
  <si>
    <t>Хүүхдийн ордны гадна авто зогсоолын засвар шинэчлэлт</t>
  </si>
  <si>
    <t>ЗС/ХА-02/2019</t>
  </si>
  <si>
    <t xml:space="preserve">Сайншанд сум 2-р багийн Нэгдсэн эмнэлгийн автозогсоолоос төв зам хүртэлх зам </t>
  </si>
  <si>
    <t>Эрүүл мэндийн төвийн барилгын их засвар Айраг сум</t>
  </si>
  <si>
    <t>Миний Сайншанд ХХК</t>
  </si>
  <si>
    <t>Цэцэрлэгийн барилгын дээврийн засвар /Дорноговь, Сайншанд сум, 9 дүгээр цэцэрлэг/</t>
  </si>
  <si>
    <t>УТ-ХА-03/2019</t>
  </si>
  <si>
    <t>4-р багт спортын задгай талбай бүхий "Буянт ухаа” цэцэрлэгт хүрээлэн байгуулах /“Тохижилт-Сайншанд” хот тохижилтын газрын мод үржүүлгийн талбайн хашааны дотор, зүүн хэсэгт/</t>
  </si>
  <si>
    <t>ОНХС-НТШ-04/2019</t>
  </si>
  <si>
    <t>Жой скай ХХК</t>
  </si>
  <si>
    <t>Цагдаагийн газар</t>
  </si>
  <si>
    <t>Цагдаагийн газрын албан хэрэгцээнд тавилга хэрэгсэл худалдан авах ажил</t>
  </si>
  <si>
    <t>Өргөн сумын ЗДТГ</t>
  </si>
  <si>
    <t>Хатанбулаг сумын ЗДТГ</t>
  </si>
  <si>
    <t>Эрдэнэ сумын ЗДТГ</t>
  </si>
  <si>
    <t>Өргөн сумын наадмын талбайн тохижилтын ажил</t>
  </si>
  <si>
    <t>Хатанбулаг сумын 100 жилийн ойд зориулсан теле бичлэг хийх ажил</t>
  </si>
  <si>
    <t>Эрдэнэ сумын түүхийг харуулсан зурагт альбом хийх ажил</t>
  </si>
  <si>
    <t>4-р багт “Иргэдийн хөгжлийн төв” барих</t>
  </si>
  <si>
    <t>ОНТХО-НТШ-15/2019</t>
  </si>
  <si>
    <t>Айсуй хөгжил ХХК</t>
  </si>
  <si>
    <t>Замын-Үүд сумын 3-р багт Иргэдийн хөгжлийн төвийн барилга барих</t>
  </si>
  <si>
    <t>ОНТХО-НТШ-04/2019</t>
  </si>
  <si>
    <t>Эвийн гэрээ ХХК</t>
  </si>
  <si>
    <t>Хан харагчин ХХК</t>
  </si>
  <si>
    <t>ОНТХО-НТШ-06/2019</t>
  </si>
  <si>
    <t>Хөвсгөл суманд багш нарын 4 айлын орон сууц барих</t>
  </si>
  <si>
    <t>Эрин кадастр ХХК</t>
  </si>
  <si>
    <t>ОНТХО-ШГ-08/2019</t>
  </si>
  <si>
    <t>Даланжаргалан сумын нутаг дэвсгэрийн хөгжлийн төлөвлөгөө боловсруулах ажлын үлдэгдэл</t>
  </si>
  <si>
    <t>Өргөн сумын ундны усны нөөцийн савыг шинэчлэх</t>
  </si>
  <si>
    <t>ОНТХО-ХА-01/2019</t>
  </si>
  <si>
    <t>Ингүүмэл оргил ХХК</t>
  </si>
  <si>
    <t>Тогоруутай нуур ХХК</t>
  </si>
  <si>
    <t>Төмөр замын орос давхарын дээврийн засварын ажил</t>
  </si>
  <si>
    <t>ОНТХО-ХА-30/2019</t>
  </si>
  <si>
    <t>Сайншанд сум ЗДТГ нэмэлт данс</t>
  </si>
  <si>
    <t>Зүүнбаян Нефтийн үйлдвэрийн 70 жилийн ойд зориулсан зурагт сэтгүүл хэвлүүлэх ажил</t>
  </si>
  <si>
    <t>Цэцэрлэгийн барилга худалдан авах, 100 ор /Дорноговь, Замын-Үүд сум/</t>
  </si>
  <si>
    <t>УТ-НТШ-05/2019</t>
  </si>
  <si>
    <t>Болор аграмба ХХК</t>
  </si>
  <si>
    <t>Соёл, спорт цогцолборын барилга, 1000 суудал /Дорноговь, Сайншанд сум/</t>
  </si>
  <si>
    <t>УТ-НТШ-16/2019</t>
  </si>
  <si>
    <t>Сургуулийн барилгын их засвар /Дорноговь, Улаанбадрах сум/</t>
  </si>
  <si>
    <t>УТ-НТШ-11/2019</t>
  </si>
  <si>
    <t>Б софт ХХК</t>
  </si>
  <si>
    <t>Сумын төвийн инженерийн нэгдсэн шугам сүлжээ, барилга байгууламж /Дорноговь, Алтанширээ сум/</t>
  </si>
  <si>
    <t>УТ-НТШ-03/2019</t>
  </si>
  <si>
    <t>Сумын төвийн төвлөрсөн дулаан, цэвэр, бохир усны шугам сүлжээ, барилга байгууламж /Дорноговь, Хатанбулаг сум/</t>
  </si>
  <si>
    <t>УТ-НТШ-04/2019</t>
  </si>
  <si>
    <t>Одкон холдинг ХХК</t>
  </si>
  <si>
    <t>Илчит сансар ХХК</t>
  </si>
  <si>
    <t>Сумын төвийн төвлөрсөн дулаан, цэвэр, бохир усны шугам сүлжээ, барилга байгууламж /Дорноговь, Даланжаргалан/</t>
  </si>
  <si>
    <t>УТ-НТШ-06/2019</t>
  </si>
  <si>
    <t>Цацрах цог ХХК</t>
  </si>
  <si>
    <t>ОНХС-НТШ-03/2019</t>
  </si>
  <si>
    <t>Цагдаагийн газрын уулзвараас Хамарын хийд явах замын төлбөр хураах цэг хүртэл автозамын гэрэлтүүлэг хийх</t>
  </si>
  <si>
    <t>Урбан девелопмент ХХК</t>
  </si>
  <si>
    <t xml:space="preserve">Дэлгэрэх суманд Төрийн албан хаагчийн 4 айлын орон сууц барих </t>
  </si>
  <si>
    <t>ОНТХО-НТШ-08/2019</t>
  </si>
  <si>
    <t>Аймгийн ЗДТГ-ын хурлын заалны засвар</t>
  </si>
  <si>
    <t>ОНТХО-ХА-25/2019</t>
  </si>
  <si>
    <t>Уртын уул ХХК</t>
  </si>
  <si>
    <t>Дэлгэрэх сумын 0,4 квт-ын ЦДАШ-ын өргөтгөл</t>
  </si>
  <si>
    <t>ОНТХО-НТШ-09/2019</t>
  </si>
  <si>
    <t>Лайшил ХХК</t>
  </si>
  <si>
    <t>ОНТХО-ХА-03/2019</t>
  </si>
  <si>
    <t>Аймгийн төвийн 1-р зэрэглэлийн зарим хэрэглэгчдийг цахилгааны нөөц эх үүсвэртэй болгох /Нэгдсэн эмнэлэг/</t>
  </si>
  <si>
    <t>Сайншанд сумын 2, 3, 6-р багийн авто зам дагуу гэрэлтүүлэг шинээр хийх</t>
  </si>
  <si>
    <t>Монцахэр ХХК</t>
  </si>
  <si>
    <t>ЗС-НТШ-01/2019</t>
  </si>
  <si>
    <t>Үүлэн зардас ХХК</t>
  </si>
  <si>
    <t>Дорноговь аймгийн түүхэн баримтат кино хийх ажил</t>
  </si>
  <si>
    <t>ОНТХО-ХА-27/2019</t>
  </si>
  <si>
    <t>Хуртай өргөө ХХК</t>
  </si>
  <si>
    <t>Алтанговийн 2-240 дүгээр байрны гадна фасад, дээврийн засвар</t>
  </si>
  <si>
    <t>ОНТХО-ХА-28/2019</t>
  </si>
  <si>
    <t>МЗХНН Улаанбаатар төмөр зам</t>
  </si>
  <si>
    <t>Төмөр замын 125, 126, 127, 129, 130, 136-р байрнуудын зоорийн давхарын хэсэгчилсэн засвар</t>
  </si>
  <si>
    <t>ОНХС-ХА-02/2019</t>
  </si>
  <si>
    <t>Мандах наран-4 хорооллын гадна шугам сүлжээний ажил</t>
  </si>
  <si>
    <t>ОНХС-НТШ-01/2019</t>
  </si>
  <si>
    <t>Цагаан удам ХХК</t>
  </si>
  <si>
    <t>Эрүүл мэндийн төвийн өргөтгөлийн барилга Алтанширээ</t>
  </si>
  <si>
    <t>УТ-НТШ-28/2019</t>
  </si>
  <si>
    <t>Боомтын талбайн гэрэлтүүлэг /Дорноговь Хатанбулаг сум, Ханги боомт/</t>
  </si>
  <si>
    <t>Төгс хурц консалтинг ХХК</t>
  </si>
  <si>
    <t>УТ-НТШ-02/2019</t>
  </si>
  <si>
    <t>Баян дөрвөлж ХХК</t>
  </si>
  <si>
    <t>Спорт заалны барилга Өргөн</t>
  </si>
  <si>
    <t>УТ-НТШ-22/2019</t>
  </si>
  <si>
    <t xml:space="preserve">  ОРОН НУТГИЙН  ТӨСВИЙН ХӨРӨНГӨ ОРУУЛАЛТЫН ГҮЙЦЭТГЭЛИЙН 2019 ОНЫ 09-Р САРЫН МЭДЭЭ</t>
  </si>
  <si>
    <t xml:space="preserve">  УЛСЫН ТӨСВИЙН ХӨРӨНГӨ ОРУУЛАЛТЫН ГҮЙЦЭТГЭЛИЙН 2019 ОНЫ 09-Р САРЫН МЭДЭЭ</t>
  </si>
  <si>
    <t xml:space="preserve">  ОРОН НУТГИЙН  ХӨГЖЛИЙН САНГИЙН ГҮЙЦЭТГЭЛИЙН 2019 ОНЫ 09-Р САРЫН МЭДЭЭ</t>
  </si>
  <si>
    <t xml:space="preserve">  ЗАМЫН САНГИЙН ГҮЙЦЭТГЭЛИЙН 2019 ОНЫ 09-Р САРЫН МЭДЭЭ</t>
  </si>
  <si>
    <t>Аймгийн ЗДТГ-ын хурлын заалны техник тоног төхөөрөмж</t>
  </si>
  <si>
    <t>Сайншанд сумын 1-р сургуулийн хөл бөмбөгийн талбайн шинэчлэл</t>
  </si>
  <si>
    <t xml:space="preserve">Аймгийн Нэгдсэн эмнэлэгт Гемодиализын аппарат </t>
  </si>
  <si>
    <t>Айвико интернэшнл ХХК</t>
  </si>
  <si>
    <t>Бүрэн нийлүүлж дууссан</t>
  </si>
  <si>
    <t>Монгол хятадын агро ногоон хэрэм хөтөлбөр ХХК</t>
  </si>
  <si>
    <t>Аймгийн ЗДТГ-ын автомашины парк шинэчлэл</t>
  </si>
  <si>
    <t>ОНТХО-НТШ-25/2019</t>
  </si>
  <si>
    <t>ОНТХО-НТШ-02/2019</t>
  </si>
  <si>
    <t>ОНТХО-НТШ-12/2019</t>
  </si>
  <si>
    <t>ОНТХО-НТШ-26/2019</t>
  </si>
  <si>
    <t>Хул шанд ХХК</t>
  </si>
  <si>
    <t>Цэцэрлэгийн барилгын их засвар /Дорноговь, Айраг сум/</t>
  </si>
  <si>
    <t>Элит конкрет ХХК</t>
  </si>
  <si>
    <t>Соёл, спортын төвийн барилга /Дорноговь, Айраг сум/</t>
  </si>
  <si>
    <t>Хар хорин өргөө ХХК</t>
  </si>
  <si>
    <t>Соёл, спорт төвийн барилга, 200 суудал /Дорноговь, Хөвсгөл сум/</t>
  </si>
  <si>
    <t>Цэцэрлэгийн барилгын дотор халаалтын систем /Дорноговь, Замын-Үүд сум 2 дугаар цэцэрлэг/</t>
  </si>
  <si>
    <t>Тэгш өргөө ХХК</t>
  </si>
  <si>
    <t>Соёл, спорт төвийн барилга, 200 суудал /Дорноговь, Улаанбадрах сум/</t>
  </si>
  <si>
    <t xml:space="preserve">Цэцэрлэгийн барилга, 100 ор /Дорноговь, Мандах сум/ </t>
  </si>
  <si>
    <t>РСТ ХХК</t>
  </si>
  <si>
    <t>Цэцэрлэгийн барилга Дорноговь Алтанширээ</t>
  </si>
  <si>
    <t>Кино театрын барилга /Дорноговь, Сайншанд сум/</t>
  </si>
  <si>
    <t>Энэрэлт их эрдэнэ ХХК</t>
  </si>
  <si>
    <t xml:space="preserve">Цэцэрлэгийн барилга /Дорноговь, Замын-Үүд сум/ </t>
  </si>
  <si>
    <t>Мөнх шинэ од ХХК</t>
  </si>
  <si>
    <t>Монкуз басс ХХК</t>
  </si>
  <si>
    <t>Бүрэн хийж дууссан</t>
  </si>
  <si>
    <t>Сумын төвийн төвлөрсөн дулаан, цэвэр, бохир усны шугам сүлжээ, барилга байгууламжийн зураг, төсөв /Дорноговь Хөвсгөл сум/</t>
  </si>
  <si>
    <t>Сумын төвийн төвлөрсөн дулаан, цэвэр, бохир усны шугам сүлжээ, барилга байгууламжийн зураг, төсөв /Дорноговь Хатанбулаг сум/</t>
  </si>
  <si>
    <t>Сумын төвийн төвлөрсөн дулаан, цэвэр, бохир усны шугам сүлжээ, барилга байгууламжийн зураг, төсөв /Дорноговь Эрдэнэ сум/</t>
  </si>
  <si>
    <t>УТ-НТШ-27/2019-03</t>
  </si>
  <si>
    <t>Шинэ хөдөө Дорноговь төсөл Хойд 8 суманд 8 фургон машин /3-р багц/, тоног төхөөрөмж /4-р багц/,</t>
  </si>
  <si>
    <t>УТ-НТШ-10/2019</t>
  </si>
  <si>
    <t>УТ-НТШ-08/2019</t>
  </si>
  <si>
    <t>УТ-НТШ-19/2019</t>
  </si>
  <si>
    <t>УТ-НТШ-15/2019</t>
  </si>
  <si>
    <t>УТ-НТШ-17/2019</t>
  </si>
  <si>
    <t>УТ-НТШ-18/2019</t>
  </si>
  <si>
    <t>УТ-ЗҮ-02/2019</t>
  </si>
  <si>
    <t>УТ-ЗҮ-01/2019</t>
  </si>
  <si>
    <t>УТ-ЗҮ-03/2019</t>
  </si>
  <si>
    <t>УТ-ХА-01/2019</t>
  </si>
  <si>
    <t>УТ-НТШ-09/2019</t>
  </si>
  <si>
    <t>УТ-НТШ-14/2019</t>
  </si>
</sst>
</file>

<file path=xl/styles.xml><?xml version="1.0" encoding="utf-8"?>
<styleSheet xmlns="http://schemas.openxmlformats.org/spreadsheetml/2006/main">
  <numFmts count="6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_);_(* \(#,##0.0\);_(* &quot;-&quot;?_);_(@_)"/>
    <numFmt numFmtId="168" formatCode="#,##0.0"/>
    <numFmt numFmtId="169" formatCode="_-* #,##0.0_₮_-;\-* #,##0.0_₮_-;_-* &quot;-&quot;?_₮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8">
    <xf numFmtId="0" fontId="0" fillId="0" borderId="0" xfId="0"/>
    <xf numFmtId="0" fontId="3" fillId="0" borderId="0" xfId="0" applyFont="1" applyFill="1"/>
    <xf numFmtId="0" fontId="4" fillId="0" borderId="1" xfId="0" applyFont="1" applyBorder="1" applyAlignment="1">
      <alignment horizontal="left" vertical="center" wrapText="1"/>
    </xf>
    <xf numFmtId="165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6" fontId="5" fillId="0" borderId="0" xfId="1" applyNumberFormat="1" applyFont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right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167" fontId="5" fillId="0" borderId="1" xfId="1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0" borderId="0" xfId="0" applyFont="1"/>
    <xf numFmtId="0" fontId="3" fillId="0" borderId="0" xfId="0" applyFont="1"/>
    <xf numFmtId="0" fontId="2" fillId="0" borderId="0" xfId="0" applyFont="1"/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7" fontId="3" fillId="0" borderId="1" xfId="1" applyNumberFormat="1" applyFont="1" applyBorder="1" applyAlignment="1">
      <alignment horizontal="right" vertical="center" wrapText="1"/>
    </xf>
    <xf numFmtId="167" fontId="3" fillId="0" borderId="1" xfId="0" applyNumberFormat="1" applyFont="1" applyBorder="1" applyAlignment="1">
      <alignment horizontal="right" vertical="center" wrapText="1"/>
    </xf>
    <xf numFmtId="167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Fill="1"/>
    <xf numFmtId="167" fontId="10" fillId="0" borderId="1" xfId="1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6" fontId="10" fillId="0" borderId="0" xfId="1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justify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 wrapText="1"/>
    </xf>
    <xf numFmtId="14" fontId="3" fillId="0" borderId="0" xfId="0" applyNumberFormat="1" applyFont="1" applyFill="1"/>
    <xf numFmtId="167" fontId="3" fillId="0" borderId="0" xfId="0" applyNumberFormat="1" applyFont="1" applyAlignment="1">
      <alignment horizontal="center" vertical="center"/>
    </xf>
    <xf numFmtId="168" fontId="8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right" vertical="center" wrapText="1"/>
    </xf>
    <xf numFmtId="167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4" fontId="7" fillId="0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167" fontId="7" fillId="0" borderId="1" xfId="0" applyNumberFormat="1" applyFont="1" applyFill="1" applyBorder="1" applyAlignment="1">
      <alignment vertical="center" wrapText="1"/>
    </xf>
    <xf numFmtId="169" fontId="3" fillId="0" borderId="0" xfId="0" applyNumberFormat="1" applyFont="1" applyAlignment="1">
      <alignment horizontal="center"/>
    </xf>
    <xf numFmtId="167" fontId="8" fillId="0" borderId="0" xfId="0" applyNumberFormat="1" applyFont="1" applyAlignment="1">
      <alignment horizontal="center"/>
    </xf>
    <xf numFmtId="169" fontId="4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6" fontId="7" fillId="0" borderId="1" xfId="1" applyNumberFormat="1" applyFont="1" applyFill="1" applyBorder="1" applyAlignment="1">
      <alignment horizontal="right" vertical="center" wrapText="1"/>
    </xf>
    <xf numFmtId="165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169" fontId="8" fillId="0" borderId="0" xfId="0" applyNumberFormat="1" applyFont="1" applyAlignment="1">
      <alignment horizontal="center"/>
    </xf>
    <xf numFmtId="169" fontId="8" fillId="0" borderId="0" xfId="0" applyNumberFormat="1" applyFont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8" fillId="0" borderId="0" xfId="0" applyNumberFormat="1" applyFont="1" applyAlignment="1">
      <alignment horizontal="center"/>
    </xf>
    <xf numFmtId="1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7" fontId="8" fillId="0" borderId="2" xfId="1" applyNumberFormat="1" applyFont="1" applyBorder="1" applyAlignment="1">
      <alignment horizontal="center" vertical="center" wrapText="1"/>
    </xf>
    <xf numFmtId="167" fontId="8" fillId="0" borderId="3" xfId="1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167" fontId="8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167" fontId="4" fillId="0" borderId="2" xfId="1" applyNumberFormat="1" applyFont="1" applyBorder="1" applyAlignment="1">
      <alignment horizontal="center" vertical="center" wrapText="1"/>
    </xf>
    <xf numFmtId="167" fontId="4" fillId="0" borderId="3" xfId="1" applyNumberFormat="1" applyFont="1" applyBorder="1" applyAlignment="1">
      <alignment horizontal="center" vertical="center" wrapText="1"/>
    </xf>
    <xf numFmtId="167" fontId="3" fillId="0" borderId="2" xfId="0" applyNumberFormat="1" applyFont="1" applyFill="1" applyBorder="1" applyAlignment="1">
      <alignment horizontal="center" vertical="center" wrapText="1"/>
    </xf>
    <xf numFmtId="167" fontId="3" fillId="0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4"/>
  <sheetViews>
    <sheetView workbookViewId="0">
      <pane xSplit="5" ySplit="4" topLeftCell="F62" activePane="bottomRight" state="frozen"/>
      <selection pane="topRight" activeCell="D1" sqref="D1"/>
      <selection pane="bottomLeft" activeCell="A6" sqref="A6"/>
      <selection pane="bottomRight" activeCell="P65" sqref="P65"/>
    </sheetView>
  </sheetViews>
  <sheetFormatPr defaultRowHeight="33.75" customHeight="1"/>
  <cols>
    <col min="1" max="1" width="3.140625" style="68" customWidth="1"/>
    <col min="2" max="2" width="32" style="19" customWidth="1"/>
    <col min="3" max="3" width="11.7109375" style="51" customWidth="1"/>
    <col min="4" max="5" width="9" style="51" customWidth="1"/>
    <col min="6" max="6" width="12" style="22" customWidth="1"/>
    <col min="7" max="7" width="12.140625" style="22" customWidth="1"/>
    <col min="8" max="9" width="11.140625" style="22" customWidth="1"/>
    <col min="10" max="10" width="31.85546875" style="22" customWidth="1"/>
    <col min="11" max="11" width="13.140625" style="22" customWidth="1"/>
    <col min="12" max="12" width="9.140625" style="19"/>
    <col min="13" max="13" width="10.28515625" style="68" customWidth="1"/>
    <col min="14" max="14" width="10" style="19" bestFit="1" customWidth="1"/>
    <col min="15" max="16384" width="9.140625" style="19"/>
  </cols>
  <sheetData>
    <row r="1" spans="1:13" ht="21.75" customHeight="1">
      <c r="B1" s="141" t="s">
        <v>271</v>
      </c>
      <c r="C1" s="141"/>
      <c r="D1" s="141"/>
      <c r="E1" s="141"/>
      <c r="F1" s="141"/>
      <c r="G1" s="141"/>
      <c r="H1" s="141"/>
      <c r="I1" s="141"/>
      <c r="J1" s="141"/>
      <c r="K1" s="141"/>
    </row>
    <row r="2" spans="1:13" ht="15.75" customHeight="1">
      <c r="B2" s="44">
        <v>43738</v>
      </c>
      <c r="C2" s="52"/>
      <c r="D2" s="52"/>
      <c r="K2" s="17" t="s">
        <v>7</v>
      </c>
    </row>
    <row r="3" spans="1:13" ht="33.75" customHeight="1">
      <c r="A3" s="137" t="s">
        <v>0</v>
      </c>
      <c r="B3" s="142" t="s">
        <v>1</v>
      </c>
      <c r="C3" s="142" t="s">
        <v>19</v>
      </c>
      <c r="D3" s="142" t="s">
        <v>22</v>
      </c>
      <c r="E3" s="142"/>
      <c r="F3" s="142" t="s">
        <v>5</v>
      </c>
      <c r="G3" s="142" t="s">
        <v>2</v>
      </c>
      <c r="H3" s="142" t="s">
        <v>27</v>
      </c>
      <c r="I3" s="142" t="s">
        <v>15</v>
      </c>
      <c r="J3" s="142" t="s">
        <v>3</v>
      </c>
      <c r="K3" s="142" t="s">
        <v>4</v>
      </c>
    </row>
    <row r="4" spans="1:13" ht="24.75" customHeight="1">
      <c r="A4" s="137"/>
      <c r="B4" s="142"/>
      <c r="C4" s="142"/>
      <c r="D4" s="88" t="s">
        <v>20</v>
      </c>
      <c r="E4" s="88" t="s">
        <v>21</v>
      </c>
      <c r="F4" s="142"/>
      <c r="G4" s="142"/>
      <c r="H4" s="142"/>
      <c r="I4" s="142"/>
      <c r="J4" s="142"/>
      <c r="K4" s="142"/>
    </row>
    <row r="5" spans="1:13" ht="63.75">
      <c r="A5" s="66">
        <v>1</v>
      </c>
      <c r="B5" s="24" t="s">
        <v>26</v>
      </c>
      <c r="C5" s="88" t="s">
        <v>43</v>
      </c>
      <c r="D5" s="23">
        <v>2018</v>
      </c>
      <c r="E5" s="53">
        <v>2019</v>
      </c>
      <c r="F5" s="26">
        <v>1141200</v>
      </c>
      <c r="G5" s="26">
        <v>1141123.3999999999</v>
      </c>
      <c r="H5" s="26">
        <v>741123.4</v>
      </c>
      <c r="I5" s="25">
        <f>400000+200000+121335.2</f>
        <v>721335.2</v>
      </c>
      <c r="J5" s="21" t="s">
        <v>8</v>
      </c>
      <c r="K5" s="23" t="s">
        <v>11</v>
      </c>
      <c r="M5" s="45"/>
    </row>
    <row r="6" spans="1:13" ht="37.5" customHeight="1">
      <c r="A6" s="66">
        <v>2</v>
      </c>
      <c r="B6" s="24" t="s">
        <v>17</v>
      </c>
      <c r="C6" s="23" t="s">
        <v>42</v>
      </c>
      <c r="D6" s="23">
        <v>2018</v>
      </c>
      <c r="E6" s="53">
        <v>2019</v>
      </c>
      <c r="F6" s="65">
        <v>180000</v>
      </c>
      <c r="G6" s="14">
        <v>179948.79999999999</v>
      </c>
      <c r="H6" s="26">
        <v>24948.799999999999</v>
      </c>
      <c r="I6" s="26">
        <v>24948.799999999999</v>
      </c>
      <c r="J6" s="21" t="s">
        <v>8</v>
      </c>
      <c r="K6" s="23" t="s">
        <v>12</v>
      </c>
      <c r="M6" s="45"/>
    </row>
    <row r="7" spans="1:13" ht="37.5" customHeight="1">
      <c r="A7" s="66">
        <v>3</v>
      </c>
      <c r="B7" s="74" t="s">
        <v>31</v>
      </c>
      <c r="C7" s="23" t="s">
        <v>41</v>
      </c>
      <c r="D7" s="23">
        <v>2019</v>
      </c>
      <c r="E7" s="53">
        <v>2019</v>
      </c>
      <c r="F7" s="14">
        <v>33000</v>
      </c>
      <c r="G7" s="14">
        <v>33000</v>
      </c>
      <c r="H7" s="14">
        <v>33000</v>
      </c>
      <c r="I7" s="26">
        <v>33000</v>
      </c>
      <c r="J7" s="21" t="s">
        <v>8</v>
      </c>
      <c r="K7" s="23" t="s">
        <v>34</v>
      </c>
      <c r="M7" s="45"/>
    </row>
    <row r="8" spans="1:13" ht="37.5" customHeight="1">
      <c r="A8" s="66">
        <v>4</v>
      </c>
      <c r="B8" s="73" t="s">
        <v>32</v>
      </c>
      <c r="C8" s="23" t="s">
        <v>40</v>
      </c>
      <c r="D8" s="23">
        <v>2019</v>
      </c>
      <c r="E8" s="53">
        <v>2019</v>
      </c>
      <c r="F8" s="14">
        <v>33000</v>
      </c>
      <c r="G8" s="14">
        <v>33000</v>
      </c>
      <c r="H8" s="14">
        <v>33000</v>
      </c>
      <c r="I8" s="26">
        <v>33000</v>
      </c>
      <c r="J8" s="21" t="s">
        <v>8</v>
      </c>
      <c r="K8" s="23" t="s">
        <v>34</v>
      </c>
      <c r="M8" s="45"/>
    </row>
    <row r="9" spans="1:13" ht="37.5" customHeight="1">
      <c r="A9" s="66">
        <v>5</v>
      </c>
      <c r="B9" s="75" t="s">
        <v>33</v>
      </c>
      <c r="C9" s="23" t="s">
        <v>39</v>
      </c>
      <c r="D9" s="23">
        <v>2019</v>
      </c>
      <c r="E9" s="53">
        <v>2019</v>
      </c>
      <c r="F9" s="14">
        <v>20000</v>
      </c>
      <c r="G9" s="14">
        <v>20000</v>
      </c>
      <c r="H9" s="14">
        <v>20000</v>
      </c>
      <c r="I9" s="26">
        <v>20000</v>
      </c>
      <c r="J9" s="21" t="s">
        <v>8</v>
      </c>
      <c r="K9" s="23" t="s">
        <v>35</v>
      </c>
      <c r="M9" s="45"/>
    </row>
    <row r="10" spans="1:13" ht="37.5" customHeight="1">
      <c r="A10" s="66">
        <v>6</v>
      </c>
      <c r="B10" s="73" t="s">
        <v>48</v>
      </c>
      <c r="C10" s="95" t="s">
        <v>52</v>
      </c>
      <c r="D10" s="23">
        <v>2019</v>
      </c>
      <c r="E10" s="53">
        <v>2019</v>
      </c>
      <c r="F10" s="14">
        <v>240000</v>
      </c>
      <c r="G10" s="14">
        <v>239540</v>
      </c>
      <c r="H10" s="14">
        <v>240000</v>
      </c>
      <c r="I10" s="26">
        <f>167678+71862</f>
        <v>239540</v>
      </c>
      <c r="J10" s="21" t="s">
        <v>53</v>
      </c>
      <c r="K10" s="23" t="s">
        <v>50</v>
      </c>
      <c r="M10" s="45"/>
    </row>
    <row r="11" spans="1:13" ht="26.25" customHeight="1">
      <c r="A11" s="66">
        <v>7</v>
      </c>
      <c r="B11" s="74" t="s">
        <v>49</v>
      </c>
      <c r="C11" s="23" t="s">
        <v>54</v>
      </c>
      <c r="D11" s="23">
        <v>2019</v>
      </c>
      <c r="E11" s="53">
        <v>2019</v>
      </c>
      <c r="F11" s="14">
        <v>33000</v>
      </c>
      <c r="G11" s="14">
        <v>31500</v>
      </c>
      <c r="H11" s="14">
        <v>33000</v>
      </c>
      <c r="I11" s="26">
        <f>12600+18900</f>
        <v>31500</v>
      </c>
      <c r="J11" s="21" t="s">
        <v>55</v>
      </c>
      <c r="K11" s="23" t="s">
        <v>51</v>
      </c>
      <c r="M11" s="45"/>
    </row>
    <row r="12" spans="1:13" ht="26.25" customHeight="1">
      <c r="A12" s="66">
        <v>8</v>
      </c>
      <c r="B12" s="74" t="s">
        <v>59</v>
      </c>
      <c r="C12" s="23" t="s">
        <v>89</v>
      </c>
      <c r="D12" s="23">
        <v>2019</v>
      </c>
      <c r="E12" s="53">
        <v>2019</v>
      </c>
      <c r="F12" s="14">
        <v>13000</v>
      </c>
      <c r="G12" s="14">
        <v>13000</v>
      </c>
      <c r="H12" s="14">
        <v>13000</v>
      </c>
      <c r="I12" s="26">
        <v>13000</v>
      </c>
      <c r="J12" s="21" t="s">
        <v>60</v>
      </c>
      <c r="K12" s="23" t="s">
        <v>90</v>
      </c>
      <c r="M12" s="45"/>
    </row>
    <row r="13" spans="1:13" ht="38.25" customHeight="1">
      <c r="A13" s="66">
        <v>9</v>
      </c>
      <c r="B13" s="2" t="s">
        <v>61</v>
      </c>
      <c r="C13" s="23" t="s">
        <v>82</v>
      </c>
      <c r="D13" s="23">
        <v>2019</v>
      </c>
      <c r="E13" s="53">
        <v>2019</v>
      </c>
      <c r="F13" s="14">
        <v>9500</v>
      </c>
      <c r="G13" s="14">
        <v>9500</v>
      </c>
      <c r="H13" s="14">
        <v>9500</v>
      </c>
      <c r="I13" s="26">
        <v>9500</v>
      </c>
      <c r="J13" s="21" t="s">
        <v>66</v>
      </c>
      <c r="K13" s="23" t="s">
        <v>63</v>
      </c>
      <c r="M13" s="45"/>
    </row>
    <row r="14" spans="1:13" ht="26.25" customHeight="1">
      <c r="A14" s="66">
        <v>10</v>
      </c>
      <c r="B14" s="74" t="s">
        <v>62</v>
      </c>
      <c r="C14" s="23" t="s">
        <v>86</v>
      </c>
      <c r="D14" s="23">
        <v>2019</v>
      </c>
      <c r="E14" s="53">
        <v>2019</v>
      </c>
      <c r="F14" s="14">
        <v>60000</v>
      </c>
      <c r="G14" s="14">
        <v>59900</v>
      </c>
      <c r="H14" s="14">
        <v>60000</v>
      </c>
      <c r="I14" s="26">
        <v>59900</v>
      </c>
      <c r="J14" s="21" t="s">
        <v>65</v>
      </c>
      <c r="K14" s="23" t="s">
        <v>64</v>
      </c>
      <c r="M14" s="45"/>
    </row>
    <row r="15" spans="1:13" ht="26.25" customHeight="1">
      <c r="A15" s="66">
        <v>11</v>
      </c>
      <c r="B15" s="74" t="s">
        <v>85</v>
      </c>
      <c r="C15" s="23" t="s">
        <v>84</v>
      </c>
      <c r="D15" s="23">
        <v>2019</v>
      </c>
      <c r="E15" s="53">
        <v>2019</v>
      </c>
      <c r="F15" s="14">
        <v>50000</v>
      </c>
      <c r="G15" s="14">
        <v>50000</v>
      </c>
      <c r="H15" s="14">
        <v>50000</v>
      </c>
      <c r="I15" s="26">
        <v>50000</v>
      </c>
      <c r="J15" s="21" t="s">
        <v>65</v>
      </c>
      <c r="K15" s="23" t="s">
        <v>35</v>
      </c>
      <c r="M15" s="45"/>
    </row>
    <row r="16" spans="1:13" ht="26.25" customHeight="1">
      <c r="A16" s="66">
        <v>12</v>
      </c>
      <c r="B16" s="73" t="s">
        <v>73</v>
      </c>
      <c r="C16" s="23" t="s">
        <v>40</v>
      </c>
      <c r="D16" s="23">
        <v>2019</v>
      </c>
      <c r="E16" s="53">
        <v>2019</v>
      </c>
      <c r="F16" s="14">
        <v>250000</v>
      </c>
      <c r="G16" s="14">
        <v>249983</v>
      </c>
      <c r="H16" s="14">
        <v>250000</v>
      </c>
      <c r="I16" s="26">
        <f>100000+149983</f>
        <v>249983</v>
      </c>
      <c r="J16" s="21" t="s">
        <v>71</v>
      </c>
      <c r="K16" s="23" t="s">
        <v>18</v>
      </c>
      <c r="M16" s="45"/>
    </row>
    <row r="17" spans="1:13" ht="38.25" customHeight="1">
      <c r="A17" s="66">
        <v>13</v>
      </c>
      <c r="B17" s="2" t="s">
        <v>74</v>
      </c>
      <c r="C17" s="23" t="s">
        <v>83</v>
      </c>
      <c r="D17" s="23">
        <v>2018</v>
      </c>
      <c r="E17" s="53">
        <v>2019</v>
      </c>
      <c r="F17" s="14">
        <v>300000</v>
      </c>
      <c r="G17" s="14">
        <v>299518</v>
      </c>
      <c r="H17" s="14">
        <v>300000</v>
      </c>
      <c r="I17" s="26">
        <f>200000+80000+10000</f>
        <v>290000</v>
      </c>
      <c r="J17" s="21" t="s">
        <v>72</v>
      </c>
      <c r="K17" s="23" t="s">
        <v>12</v>
      </c>
      <c r="M17" s="45"/>
    </row>
    <row r="18" spans="1:13" ht="41.25" customHeight="1">
      <c r="A18" s="66">
        <v>14</v>
      </c>
      <c r="B18" s="83" t="s">
        <v>75</v>
      </c>
      <c r="C18" s="23" t="s">
        <v>112</v>
      </c>
      <c r="D18" s="23">
        <v>2019</v>
      </c>
      <c r="E18" s="53">
        <v>2019</v>
      </c>
      <c r="F18" s="14">
        <v>110500</v>
      </c>
      <c r="G18" s="14">
        <f>104029.5+14176.3</f>
        <v>118205.8</v>
      </c>
      <c r="H18" s="14">
        <v>110500</v>
      </c>
      <c r="I18" s="26">
        <f>41611.8+32208.8+18121.1+10409.9</f>
        <v>102351.6</v>
      </c>
      <c r="J18" s="21" t="s">
        <v>76</v>
      </c>
      <c r="K18" s="23" t="s">
        <v>113</v>
      </c>
      <c r="M18" s="45"/>
    </row>
    <row r="19" spans="1:13" ht="29.25" customHeight="1">
      <c r="A19" s="66">
        <v>15</v>
      </c>
      <c r="B19" s="24" t="s">
        <v>79</v>
      </c>
      <c r="C19" s="23" t="s">
        <v>87</v>
      </c>
      <c r="D19" s="23">
        <v>2019</v>
      </c>
      <c r="E19" s="53">
        <v>2019</v>
      </c>
      <c r="F19" s="14">
        <v>789000</v>
      </c>
      <c r="G19" s="14">
        <v>720253.3</v>
      </c>
      <c r="H19" s="14">
        <v>789000</v>
      </c>
      <c r="I19" s="26">
        <f>80000+150000+70000+100000+100000+30000+50000</f>
        <v>580000</v>
      </c>
      <c r="J19" s="21" t="s">
        <v>76</v>
      </c>
      <c r="K19" s="23" t="s">
        <v>80</v>
      </c>
      <c r="M19" s="45"/>
    </row>
    <row r="20" spans="1:13" ht="29.25" customHeight="1">
      <c r="A20" s="66">
        <v>16</v>
      </c>
      <c r="B20" s="24" t="s">
        <v>103</v>
      </c>
      <c r="C20" s="23"/>
      <c r="D20" s="23">
        <v>2019</v>
      </c>
      <c r="E20" s="53">
        <v>2019</v>
      </c>
      <c r="F20" s="14">
        <v>30000</v>
      </c>
      <c r="G20" s="14"/>
      <c r="H20" s="14">
        <v>30000</v>
      </c>
      <c r="I20" s="26">
        <v>29984.5</v>
      </c>
      <c r="J20" s="21" t="s">
        <v>16</v>
      </c>
      <c r="K20" s="23" t="s">
        <v>104</v>
      </c>
      <c r="M20" s="45"/>
    </row>
    <row r="21" spans="1:13" ht="29.25" customHeight="1">
      <c r="A21" s="66">
        <v>17</v>
      </c>
      <c r="B21" s="2" t="s">
        <v>105</v>
      </c>
      <c r="C21" s="23" t="s">
        <v>110</v>
      </c>
      <c r="D21" s="23">
        <v>2018</v>
      </c>
      <c r="E21" s="53">
        <v>2019</v>
      </c>
      <c r="F21" s="14">
        <v>974000</v>
      </c>
      <c r="G21" s="14">
        <v>973906.4</v>
      </c>
      <c r="H21" s="14">
        <v>974000</v>
      </c>
      <c r="I21" s="26">
        <f>300000+50000+9600+100000+450505+35000</f>
        <v>945105</v>
      </c>
      <c r="J21" s="21" t="s">
        <v>16</v>
      </c>
      <c r="K21" s="23" t="s">
        <v>11</v>
      </c>
      <c r="M21" s="45"/>
    </row>
    <row r="22" spans="1:13" ht="29.25" customHeight="1">
      <c r="A22" s="66">
        <v>18</v>
      </c>
      <c r="B22" s="74" t="s">
        <v>106</v>
      </c>
      <c r="C22" s="23" t="s">
        <v>111</v>
      </c>
      <c r="D22" s="23">
        <v>2019</v>
      </c>
      <c r="E22" s="53">
        <v>2020</v>
      </c>
      <c r="F22" s="14">
        <v>160000</v>
      </c>
      <c r="G22" s="14">
        <v>159981.6</v>
      </c>
      <c r="H22" s="14">
        <v>100000</v>
      </c>
      <c r="I22" s="26">
        <f>30000+60963.3</f>
        <v>90963.3</v>
      </c>
      <c r="J22" s="21" t="s">
        <v>76</v>
      </c>
      <c r="K22" s="23" t="s">
        <v>18</v>
      </c>
      <c r="M22" s="45"/>
    </row>
    <row r="23" spans="1:13" ht="29.25" customHeight="1">
      <c r="A23" s="66">
        <v>19</v>
      </c>
      <c r="B23" s="24" t="s">
        <v>107</v>
      </c>
      <c r="C23" s="23" t="s">
        <v>115</v>
      </c>
      <c r="D23" s="23">
        <v>2018</v>
      </c>
      <c r="E23" s="53">
        <v>2019</v>
      </c>
      <c r="F23" s="14">
        <v>187931.2</v>
      </c>
      <c r="G23" s="14">
        <v>187931.2</v>
      </c>
      <c r="H23" s="14">
        <v>187931.2</v>
      </c>
      <c r="I23" s="26">
        <f>100000+1616.9+2263.6+970.1+81380.6+1700</f>
        <v>187931.2</v>
      </c>
      <c r="J23" s="21" t="s">
        <v>16</v>
      </c>
      <c r="K23" s="23" t="s">
        <v>108</v>
      </c>
      <c r="M23" s="45"/>
    </row>
    <row r="24" spans="1:13" ht="45" customHeight="1">
      <c r="A24" s="66">
        <v>20</v>
      </c>
      <c r="B24" s="24" t="s">
        <v>109</v>
      </c>
      <c r="C24" s="23" t="s">
        <v>114</v>
      </c>
      <c r="D24" s="23">
        <v>2019</v>
      </c>
      <c r="E24" s="53">
        <v>2019</v>
      </c>
      <c r="F24" s="14">
        <v>14000</v>
      </c>
      <c r="G24" s="14">
        <v>14000</v>
      </c>
      <c r="H24" s="14">
        <v>14000</v>
      </c>
      <c r="I24" s="26">
        <v>13635.3</v>
      </c>
      <c r="J24" s="21" t="s">
        <v>16</v>
      </c>
      <c r="K24" s="23" t="s">
        <v>9</v>
      </c>
      <c r="M24" s="45"/>
    </row>
    <row r="25" spans="1:13" ht="28.5" customHeight="1">
      <c r="A25" s="66">
        <v>21</v>
      </c>
      <c r="B25" s="83" t="s">
        <v>127</v>
      </c>
      <c r="C25" s="4" t="s">
        <v>128</v>
      </c>
      <c r="D25" s="23">
        <v>2019</v>
      </c>
      <c r="E25" s="53">
        <v>2019</v>
      </c>
      <c r="F25" s="14">
        <v>29000</v>
      </c>
      <c r="G25" s="14">
        <v>29000</v>
      </c>
      <c r="H25" s="14">
        <v>29000</v>
      </c>
      <c r="I25" s="26">
        <v>8700</v>
      </c>
      <c r="J25" s="21" t="s">
        <v>76</v>
      </c>
      <c r="K25" s="23" t="s">
        <v>126</v>
      </c>
      <c r="M25" s="45"/>
    </row>
    <row r="26" spans="1:13" ht="28.5" customHeight="1">
      <c r="A26" s="66">
        <v>22</v>
      </c>
      <c r="B26" s="74" t="s">
        <v>130</v>
      </c>
      <c r="C26" s="23" t="s">
        <v>131</v>
      </c>
      <c r="D26" s="23">
        <v>2019</v>
      </c>
      <c r="E26" s="53">
        <v>2020</v>
      </c>
      <c r="F26" s="14">
        <v>220000</v>
      </c>
      <c r="G26" s="14">
        <v>219973.8</v>
      </c>
      <c r="H26" s="14">
        <v>150000</v>
      </c>
      <c r="I26" s="26">
        <f>90000+30000</f>
        <v>120000</v>
      </c>
      <c r="J26" s="21" t="s">
        <v>76</v>
      </c>
      <c r="K26" s="23" t="s">
        <v>129</v>
      </c>
      <c r="M26" s="45"/>
    </row>
    <row r="27" spans="1:13" ht="39.75" customHeight="1">
      <c r="A27" s="66">
        <v>23</v>
      </c>
      <c r="B27" s="74" t="s">
        <v>133</v>
      </c>
      <c r="C27" s="4" t="s">
        <v>134</v>
      </c>
      <c r="D27" s="23">
        <v>2019</v>
      </c>
      <c r="E27" s="53">
        <v>2019</v>
      </c>
      <c r="F27" s="14">
        <v>60000</v>
      </c>
      <c r="G27" s="14">
        <v>59250</v>
      </c>
      <c r="H27" s="14">
        <v>60000</v>
      </c>
      <c r="I27" s="26">
        <v>29625</v>
      </c>
      <c r="J27" s="21" t="s">
        <v>76</v>
      </c>
      <c r="K27" s="23" t="s">
        <v>132</v>
      </c>
      <c r="M27" s="45"/>
    </row>
    <row r="28" spans="1:13" ht="28.5" customHeight="1">
      <c r="A28" s="66">
        <v>24</v>
      </c>
      <c r="B28" s="73" t="s">
        <v>136</v>
      </c>
      <c r="C28" s="23" t="s">
        <v>135</v>
      </c>
      <c r="D28" s="23">
        <v>2019</v>
      </c>
      <c r="E28" s="53">
        <v>2020</v>
      </c>
      <c r="F28" s="14">
        <v>400000</v>
      </c>
      <c r="G28" s="14">
        <v>378765.6</v>
      </c>
      <c r="H28" s="14">
        <v>240000</v>
      </c>
      <c r="I28" s="26">
        <f>113629.7+7683+50000+55000</f>
        <v>226312.7</v>
      </c>
      <c r="J28" s="21" t="s">
        <v>76</v>
      </c>
      <c r="K28" s="23" t="s">
        <v>9</v>
      </c>
      <c r="M28" s="45"/>
    </row>
    <row r="29" spans="1:13" ht="40.5" customHeight="1">
      <c r="A29" s="66">
        <v>25</v>
      </c>
      <c r="B29" s="74" t="s">
        <v>139</v>
      </c>
      <c r="C29" s="4" t="s">
        <v>138</v>
      </c>
      <c r="D29" s="23">
        <v>2019</v>
      </c>
      <c r="E29" s="53">
        <v>2020</v>
      </c>
      <c r="F29" s="14">
        <v>43200</v>
      </c>
      <c r="G29" s="14">
        <v>39000</v>
      </c>
      <c r="H29" s="14">
        <v>30800</v>
      </c>
      <c r="I29" s="26">
        <v>15600</v>
      </c>
      <c r="J29" s="21" t="s">
        <v>76</v>
      </c>
      <c r="K29" s="23" t="s">
        <v>137</v>
      </c>
      <c r="M29" s="45"/>
    </row>
    <row r="30" spans="1:13" ht="28.5" customHeight="1">
      <c r="A30" s="66">
        <v>26</v>
      </c>
      <c r="B30" s="24" t="s">
        <v>141</v>
      </c>
      <c r="C30" s="23" t="s">
        <v>140</v>
      </c>
      <c r="D30" s="23">
        <v>2019</v>
      </c>
      <c r="E30" s="53">
        <v>2020</v>
      </c>
      <c r="F30" s="14">
        <v>450000</v>
      </c>
      <c r="G30" s="14">
        <v>448289.4</v>
      </c>
      <c r="H30" s="14">
        <v>240000</v>
      </c>
      <c r="I30" s="26">
        <f>134486.8+13183.7+60000+63354.2-31024.735</f>
        <v>239999.96500000003</v>
      </c>
      <c r="J30" s="21" t="s">
        <v>76</v>
      </c>
      <c r="K30" s="23" t="s">
        <v>78</v>
      </c>
      <c r="M30" s="45"/>
    </row>
    <row r="31" spans="1:13" ht="28.5" customHeight="1">
      <c r="A31" s="66">
        <v>27</v>
      </c>
      <c r="B31" s="73" t="s">
        <v>150</v>
      </c>
      <c r="C31" s="23" t="s">
        <v>149</v>
      </c>
      <c r="D31" s="23">
        <v>2019</v>
      </c>
      <c r="E31" s="53">
        <v>2020</v>
      </c>
      <c r="F31" s="14">
        <v>114650</v>
      </c>
      <c r="G31" s="14">
        <v>98782.2</v>
      </c>
      <c r="H31" s="14">
        <v>70000</v>
      </c>
      <c r="I31" s="26">
        <v>29634.7</v>
      </c>
      <c r="J31" s="21" t="s">
        <v>76</v>
      </c>
      <c r="K31" s="23" t="s">
        <v>142</v>
      </c>
      <c r="M31" s="45"/>
    </row>
    <row r="32" spans="1:13" ht="28.5" customHeight="1">
      <c r="A32" s="66">
        <v>28</v>
      </c>
      <c r="B32" s="24" t="s">
        <v>151</v>
      </c>
      <c r="C32" s="4"/>
      <c r="D32" s="23">
        <v>2019</v>
      </c>
      <c r="E32" s="53">
        <v>2019</v>
      </c>
      <c r="F32" s="14">
        <v>50000</v>
      </c>
      <c r="G32" s="14"/>
      <c r="H32" s="14">
        <v>50000</v>
      </c>
      <c r="I32" s="26">
        <v>50000</v>
      </c>
      <c r="J32" s="21" t="s">
        <v>76</v>
      </c>
      <c r="K32" s="23" t="s">
        <v>143</v>
      </c>
      <c r="M32" s="45"/>
    </row>
    <row r="33" spans="1:13" ht="28.5" customHeight="1">
      <c r="A33" s="66">
        <v>29</v>
      </c>
      <c r="B33" s="24" t="s">
        <v>152</v>
      </c>
      <c r="C33" s="4"/>
      <c r="D33" s="23">
        <v>2019</v>
      </c>
      <c r="E33" s="53">
        <v>2019</v>
      </c>
      <c r="F33" s="14">
        <v>50000</v>
      </c>
      <c r="G33" s="14"/>
      <c r="H33" s="14">
        <v>50000</v>
      </c>
      <c r="I33" s="26">
        <v>50000</v>
      </c>
      <c r="J33" s="21" t="s">
        <v>76</v>
      </c>
      <c r="K33" s="23" t="s">
        <v>144</v>
      </c>
      <c r="M33" s="45"/>
    </row>
    <row r="34" spans="1:13" ht="28.5" customHeight="1">
      <c r="A34" s="66">
        <v>30</v>
      </c>
      <c r="B34" s="24" t="s">
        <v>153</v>
      </c>
      <c r="C34" s="4"/>
      <c r="D34" s="23">
        <v>2019</v>
      </c>
      <c r="E34" s="53">
        <v>2019</v>
      </c>
      <c r="F34" s="14">
        <v>50000</v>
      </c>
      <c r="G34" s="14"/>
      <c r="H34" s="14">
        <v>50000</v>
      </c>
      <c r="I34" s="26">
        <v>50000</v>
      </c>
      <c r="J34" s="21" t="s">
        <v>76</v>
      </c>
      <c r="K34" s="23" t="s">
        <v>145</v>
      </c>
      <c r="M34" s="45"/>
    </row>
    <row r="35" spans="1:13" ht="28.5" customHeight="1">
      <c r="A35" s="66">
        <v>31</v>
      </c>
      <c r="B35" s="24" t="s">
        <v>154</v>
      </c>
      <c r="C35" s="4" t="s">
        <v>155</v>
      </c>
      <c r="D35" s="23">
        <v>2019</v>
      </c>
      <c r="E35" s="53">
        <v>2019</v>
      </c>
      <c r="F35" s="14">
        <v>34300</v>
      </c>
      <c r="G35" s="14">
        <v>34062.800000000003</v>
      </c>
      <c r="H35" s="14">
        <v>34300</v>
      </c>
      <c r="I35" s="26">
        <f>32705.7+480+292.4</f>
        <v>33478.1</v>
      </c>
      <c r="J35" s="77" t="s">
        <v>125</v>
      </c>
      <c r="K35" s="23" t="s">
        <v>146</v>
      </c>
      <c r="M35" s="45"/>
    </row>
    <row r="36" spans="1:13" ht="21.75" customHeight="1">
      <c r="A36" s="137">
        <v>32</v>
      </c>
      <c r="B36" s="138" t="s">
        <v>157</v>
      </c>
      <c r="C36" s="134" t="s">
        <v>156</v>
      </c>
      <c r="D36" s="139">
        <v>2019</v>
      </c>
      <c r="E36" s="132">
        <v>2019</v>
      </c>
      <c r="F36" s="133">
        <v>60000</v>
      </c>
      <c r="G36" s="14">
        <v>28490</v>
      </c>
      <c r="H36" s="133">
        <v>60000</v>
      </c>
      <c r="I36" s="26">
        <v>14245</v>
      </c>
      <c r="J36" s="21" t="s">
        <v>158</v>
      </c>
      <c r="K36" s="23" t="s">
        <v>147</v>
      </c>
      <c r="M36" s="45"/>
    </row>
    <row r="37" spans="1:13" ht="24.75" customHeight="1">
      <c r="A37" s="137"/>
      <c r="B37" s="138"/>
      <c r="C37" s="134"/>
      <c r="D37" s="139"/>
      <c r="E37" s="132"/>
      <c r="F37" s="133"/>
      <c r="G37" s="14">
        <v>27935.599999999999</v>
      </c>
      <c r="H37" s="133"/>
      <c r="I37" s="26">
        <v>13967.8</v>
      </c>
      <c r="J37" s="21" t="s">
        <v>159</v>
      </c>
      <c r="K37" s="23" t="s">
        <v>148</v>
      </c>
      <c r="M37" s="45"/>
    </row>
    <row r="38" spans="1:13" ht="54" customHeight="1">
      <c r="A38" s="66">
        <v>33</v>
      </c>
      <c r="B38" s="73" t="s">
        <v>162</v>
      </c>
      <c r="C38" s="4" t="s">
        <v>163</v>
      </c>
      <c r="D38" s="23">
        <v>2019</v>
      </c>
      <c r="E38" s="53">
        <v>2019</v>
      </c>
      <c r="F38" s="14">
        <v>45000</v>
      </c>
      <c r="G38" s="14">
        <v>41958.5</v>
      </c>
      <c r="H38" s="14">
        <v>45000</v>
      </c>
      <c r="I38" s="26">
        <v>20979.200000000001</v>
      </c>
      <c r="J38" s="21" t="s">
        <v>76</v>
      </c>
      <c r="K38" s="23" t="s">
        <v>160</v>
      </c>
      <c r="M38" s="45"/>
    </row>
    <row r="39" spans="1:13" ht="28.5" customHeight="1">
      <c r="A39" s="66">
        <v>34</v>
      </c>
      <c r="B39" s="74" t="s">
        <v>165</v>
      </c>
      <c r="C39" s="4" t="s">
        <v>164</v>
      </c>
      <c r="D39" s="23">
        <v>2019</v>
      </c>
      <c r="E39" s="53">
        <v>2019</v>
      </c>
      <c r="F39" s="14">
        <v>87000</v>
      </c>
      <c r="G39" s="14">
        <v>86900</v>
      </c>
      <c r="H39" s="14">
        <v>87000</v>
      </c>
      <c r="I39" s="26">
        <f>60000+20000+6900</f>
        <v>86900</v>
      </c>
      <c r="J39" s="21" t="s">
        <v>76</v>
      </c>
      <c r="K39" s="23" t="s">
        <v>161</v>
      </c>
      <c r="M39" s="45"/>
    </row>
    <row r="40" spans="1:13" ht="28.5" customHeight="1">
      <c r="A40" s="66">
        <v>35</v>
      </c>
      <c r="B40" s="2" t="s">
        <v>167</v>
      </c>
      <c r="C40" s="4" t="s">
        <v>168</v>
      </c>
      <c r="D40" s="23">
        <v>2018</v>
      </c>
      <c r="E40" s="53">
        <v>2019</v>
      </c>
      <c r="F40" s="14">
        <v>26500</v>
      </c>
      <c r="G40" s="14">
        <v>26425.4</v>
      </c>
      <c r="H40" s="14">
        <v>26500</v>
      </c>
      <c r="I40" s="26">
        <v>26425.4</v>
      </c>
      <c r="J40" s="21" t="s">
        <v>166</v>
      </c>
      <c r="K40" s="23" t="s">
        <v>18</v>
      </c>
      <c r="M40" s="45"/>
    </row>
    <row r="41" spans="1:13" ht="28.5" customHeight="1">
      <c r="A41" s="66">
        <v>36</v>
      </c>
      <c r="B41" s="24" t="s">
        <v>170</v>
      </c>
      <c r="C41" s="4"/>
      <c r="D41" s="23">
        <v>2018</v>
      </c>
      <c r="E41" s="53">
        <v>2019</v>
      </c>
      <c r="F41" s="14">
        <v>34418.5</v>
      </c>
      <c r="G41" s="14">
        <v>14080.9</v>
      </c>
      <c r="H41" s="14">
        <v>14080.9</v>
      </c>
      <c r="I41" s="26">
        <v>14080.9</v>
      </c>
      <c r="J41" s="21" t="s">
        <v>166</v>
      </c>
      <c r="K41" s="23" t="s">
        <v>169</v>
      </c>
      <c r="M41" s="45"/>
    </row>
    <row r="42" spans="1:13" ht="20.25" customHeight="1">
      <c r="A42" s="137">
        <v>37</v>
      </c>
      <c r="B42" s="140" t="s">
        <v>173</v>
      </c>
      <c r="C42" s="134" t="s">
        <v>172</v>
      </c>
      <c r="D42" s="139">
        <v>2019</v>
      </c>
      <c r="E42" s="132">
        <v>2020</v>
      </c>
      <c r="F42" s="133">
        <v>600000</v>
      </c>
      <c r="G42" s="14">
        <v>143199.79999999999</v>
      </c>
      <c r="H42" s="133">
        <v>300000</v>
      </c>
      <c r="I42" s="26">
        <f>57279.9+17720.1</f>
        <v>75000</v>
      </c>
      <c r="J42" s="21" t="s">
        <v>76</v>
      </c>
      <c r="K42" s="101" t="s">
        <v>171</v>
      </c>
      <c r="M42" s="45"/>
    </row>
    <row r="43" spans="1:13" ht="20.25" customHeight="1">
      <c r="A43" s="137"/>
      <c r="B43" s="140"/>
      <c r="C43" s="134"/>
      <c r="D43" s="139"/>
      <c r="E43" s="132"/>
      <c r="F43" s="133"/>
      <c r="G43" s="14">
        <v>118096.6</v>
      </c>
      <c r="H43" s="133"/>
      <c r="I43" s="26">
        <f>35428.9+20440.8</f>
        <v>55869.7</v>
      </c>
      <c r="J43" s="21" t="s">
        <v>76</v>
      </c>
      <c r="K43" s="101" t="s">
        <v>108</v>
      </c>
      <c r="M43" s="45"/>
    </row>
    <row r="44" spans="1:13" ht="20.25" customHeight="1">
      <c r="A44" s="137"/>
      <c r="B44" s="140"/>
      <c r="C44" s="134"/>
      <c r="D44" s="139"/>
      <c r="E44" s="132"/>
      <c r="F44" s="133"/>
      <c r="G44" s="14">
        <v>147625.70000000001</v>
      </c>
      <c r="H44" s="133"/>
      <c r="I44" s="26">
        <f>26500+17787.7+17977.4</f>
        <v>62265.1</v>
      </c>
      <c r="J44" s="21" t="s">
        <v>76</v>
      </c>
      <c r="K44" s="101" t="s">
        <v>189</v>
      </c>
      <c r="M44" s="45"/>
    </row>
    <row r="45" spans="1:13" ht="20.25" customHeight="1">
      <c r="A45" s="137"/>
      <c r="B45" s="140"/>
      <c r="C45" s="134"/>
      <c r="D45" s="139"/>
      <c r="E45" s="132"/>
      <c r="F45" s="133"/>
      <c r="G45" s="14">
        <v>179558.3</v>
      </c>
      <c r="H45" s="133"/>
      <c r="I45" s="26">
        <f>28000+25867.5+27495.5</f>
        <v>81363</v>
      </c>
      <c r="J45" s="21" t="s">
        <v>76</v>
      </c>
      <c r="K45" s="101" t="s">
        <v>123</v>
      </c>
      <c r="M45" s="45"/>
    </row>
    <row r="46" spans="1:13" ht="28.5" customHeight="1">
      <c r="A46" s="96">
        <v>38</v>
      </c>
      <c r="B46" s="100" t="s">
        <v>176</v>
      </c>
      <c r="C46" s="99" t="s">
        <v>175</v>
      </c>
      <c r="D46" s="101">
        <v>2019</v>
      </c>
      <c r="E46" s="97">
        <v>2019</v>
      </c>
      <c r="F46" s="98">
        <v>58500</v>
      </c>
      <c r="G46" s="14">
        <v>58500</v>
      </c>
      <c r="H46" s="98">
        <v>58500</v>
      </c>
      <c r="I46" s="26">
        <v>29250</v>
      </c>
      <c r="J46" s="21" t="s">
        <v>76</v>
      </c>
      <c r="K46" s="101" t="s">
        <v>174</v>
      </c>
      <c r="M46" s="45"/>
    </row>
    <row r="47" spans="1:13" ht="28.5" customHeight="1">
      <c r="A47" s="96">
        <v>39</v>
      </c>
      <c r="B47" s="102" t="s">
        <v>178</v>
      </c>
      <c r="C47" s="99" t="s">
        <v>179</v>
      </c>
      <c r="D47" s="101">
        <v>2018</v>
      </c>
      <c r="E47" s="97">
        <v>2019</v>
      </c>
      <c r="F47" s="98">
        <v>1522572.2</v>
      </c>
      <c r="G47" s="14">
        <v>1272007.1000000001</v>
      </c>
      <c r="H47" s="98">
        <v>522007.1</v>
      </c>
      <c r="I47" s="26">
        <f>300000+100000+70000</f>
        <v>470000</v>
      </c>
      <c r="J47" s="21" t="s">
        <v>76</v>
      </c>
      <c r="K47" s="101" t="s">
        <v>177</v>
      </c>
      <c r="M47" s="45"/>
    </row>
    <row r="48" spans="1:13" ht="28.5" customHeight="1">
      <c r="A48" s="96">
        <v>40</v>
      </c>
      <c r="B48" s="100" t="s">
        <v>191</v>
      </c>
      <c r="C48" s="99"/>
      <c r="D48" s="101">
        <v>2019</v>
      </c>
      <c r="E48" s="97">
        <v>2019</v>
      </c>
      <c r="F48" s="98">
        <v>10000</v>
      </c>
      <c r="G48" s="14"/>
      <c r="H48" s="98">
        <v>10000</v>
      </c>
      <c r="I48" s="26">
        <v>10000</v>
      </c>
      <c r="J48" s="21" t="s">
        <v>76</v>
      </c>
      <c r="K48" s="101" t="s">
        <v>190</v>
      </c>
      <c r="M48" s="45"/>
    </row>
    <row r="49" spans="1:13" ht="28.5" customHeight="1">
      <c r="A49" s="96">
        <v>41</v>
      </c>
      <c r="B49" s="2" t="s">
        <v>195</v>
      </c>
      <c r="C49" s="99"/>
      <c r="D49" s="101">
        <v>2019</v>
      </c>
      <c r="E49" s="97">
        <v>2019</v>
      </c>
      <c r="F49" s="98">
        <v>30000</v>
      </c>
      <c r="G49" s="14"/>
      <c r="H49" s="98">
        <v>30000</v>
      </c>
      <c r="I49" s="26">
        <v>30000</v>
      </c>
      <c r="J49" s="21" t="s">
        <v>76</v>
      </c>
      <c r="K49" s="101" t="s">
        <v>192</v>
      </c>
      <c r="M49" s="45"/>
    </row>
    <row r="50" spans="1:13" ht="30" customHeight="1">
      <c r="A50" s="96">
        <v>42</v>
      </c>
      <c r="B50" s="2" t="s">
        <v>196</v>
      </c>
      <c r="C50" s="101"/>
      <c r="D50" s="101">
        <v>2019</v>
      </c>
      <c r="E50" s="97">
        <v>2019</v>
      </c>
      <c r="F50" s="14">
        <v>15000</v>
      </c>
      <c r="G50" s="14"/>
      <c r="H50" s="14">
        <v>15000</v>
      </c>
      <c r="I50" s="26">
        <v>15000</v>
      </c>
      <c r="J50" s="21" t="s">
        <v>76</v>
      </c>
      <c r="K50" s="101" t="s">
        <v>193</v>
      </c>
      <c r="M50" s="45"/>
    </row>
    <row r="51" spans="1:13" ht="30" customHeight="1">
      <c r="A51" s="96">
        <v>43</v>
      </c>
      <c r="B51" s="2" t="s">
        <v>197</v>
      </c>
      <c r="C51" s="101"/>
      <c r="D51" s="101">
        <v>2019</v>
      </c>
      <c r="E51" s="97">
        <v>2019</v>
      </c>
      <c r="F51" s="14">
        <v>10000</v>
      </c>
      <c r="G51" s="14"/>
      <c r="H51" s="14">
        <v>10000</v>
      </c>
      <c r="I51" s="26">
        <v>10000</v>
      </c>
      <c r="J51" s="21" t="s">
        <v>76</v>
      </c>
      <c r="K51" s="101" t="s">
        <v>194</v>
      </c>
      <c r="M51" s="45"/>
    </row>
    <row r="52" spans="1:13" ht="30" customHeight="1">
      <c r="A52" s="96">
        <v>44</v>
      </c>
      <c r="B52" s="100" t="s">
        <v>198</v>
      </c>
      <c r="C52" s="99" t="s">
        <v>199</v>
      </c>
      <c r="D52" s="101">
        <v>2019</v>
      </c>
      <c r="E52" s="97">
        <v>2020</v>
      </c>
      <c r="F52" s="14">
        <v>400000</v>
      </c>
      <c r="G52" s="14">
        <v>398712.5</v>
      </c>
      <c r="H52" s="14">
        <v>240000</v>
      </c>
      <c r="I52" s="26">
        <f>50000+12000+69613.8</f>
        <v>131613.79999999999</v>
      </c>
      <c r="J52" s="21" t="s">
        <v>76</v>
      </c>
      <c r="K52" s="101" t="s">
        <v>200</v>
      </c>
      <c r="M52" s="45"/>
    </row>
    <row r="53" spans="1:13" ht="30" customHeight="1">
      <c r="A53" s="96">
        <v>45</v>
      </c>
      <c r="B53" s="122" t="s">
        <v>201</v>
      </c>
      <c r="C53" s="99" t="s">
        <v>202</v>
      </c>
      <c r="D53" s="101">
        <v>2019</v>
      </c>
      <c r="E53" s="97">
        <v>2020</v>
      </c>
      <c r="F53" s="14">
        <v>555800</v>
      </c>
      <c r="G53" s="14">
        <v>491059.20000000001</v>
      </c>
      <c r="H53" s="14">
        <v>280000</v>
      </c>
      <c r="I53" s="26">
        <f>50000+50000+31600+15717.8</f>
        <v>147317.79999999999</v>
      </c>
      <c r="J53" s="21" t="s">
        <v>76</v>
      </c>
      <c r="K53" s="101" t="s">
        <v>203</v>
      </c>
      <c r="M53" s="45"/>
    </row>
    <row r="54" spans="1:13" ht="30" customHeight="1">
      <c r="A54" s="96">
        <v>46</v>
      </c>
      <c r="B54" s="74" t="s">
        <v>206</v>
      </c>
      <c r="C54" s="99" t="s">
        <v>205</v>
      </c>
      <c r="D54" s="101">
        <v>2019</v>
      </c>
      <c r="E54" s="97">
        <v>2020</v>
      </c>
      <c r="F54" s="14">
        <v>145000</v>
      </c>
      <c r="G54" s="14">
        <v>143705.20000000001</v>
      </c>
      <c r="H54" s="14">
        <v>70000</v>
      </c>
      <c r="I54" s="26">
        <v>70000</v>
      </c>
      <c r="J54" s="21" t="s">
        <v>76</v>
      </c>
      <c r="K54" s="101" t="s">
        <v>204</v>
      </c>
      <c r="M54" s="45"/>
    </row>
    <row r="55" spans="1:13" ht="39.75" customHeight="1">
      <c r="A55" s="96">
        <v>47</v>
      </c>
      <c r="B55" s="75" t="s">
        <v>209</v>
      </c>
      <c r="C55" s="99" t="s">
        <v>208</v>
      </c>
      <c r="D55" s="101">
        <v>2019</v>
      </c>
      <c r="E55" s="97">
        <v>2019</v>
      </c>
      <c r="F55" s="14">
        <v>8000</v>
      </c>
      <c r="G55" s="14">
        <v>7995.9</v>
      </c>
      <c r="H55" s="14">
        <v>8000</v>
      </c>
      <c r="I55" s="26">
        <v>7995.9</v>
      </c>
      <c r="J55" s="21" t="s">
        <v>16</v>
      </c>
      <c r="K55" s="101" t="s">
        <v>207</v>
      </c>
      <c r="M55" s="45"/>
    </row>
    <row r="56" spans="1:13" ht="30" customHeight="1">
      <c r="A56" s="96">
        <v>48</v>
      </c>
      <c r="B56" s="100" t="s">
        <v>210</v>
      </c>
      <c r="C56" s="99" t="s">
        <v>211</v>
      </c>
      <c r="D56" s="101">
        <v>2019</v>
      </c>
      <c r="E56" s="97">
        <v>2019</v>
      </c>
      <c r="F56" s="14">
        <v>50000</v>
      </c>
      <c r="G56" s="14">
        <v>49624.5</v>
      </c>
      <c r="H56" s="14">
        <v>50000</v>
      </c>
      <c r="I56" s="26">
        <v>48332</v>
      </c>
      <c r="J56" s="21" t="s">
        <v>16</v>
      </c>
      <c r="K56" s="101" t="s">
        <v>212</v>
      </c>
      <c r="M56" s="45"/>
    </row>
    <row r="57" spans="1:13" ht="30" customHeight="1">
      <c r="A57" s="106">
        <v>49</v>
      </c>
      <c r="B57" s="2" t="s">
        <v>214</v>
      </c>
      <c r="C57" s="108" t="s">
        <v>215</v>
      </c>
      <c r="D57" s="109">
        <v>2019</v>
      </c>
      <c r="E57" s="107">
        <v>2019</v>
      </c>
      <c r="F57" s="14">
        <v>11806.8</v>
      </c>
      <c r="G57" s="14">
        <v>11700</v>
      </c>
      <c r="H57" s="14">
        <v>11806.8</v>
      </c>
      <c r="I57" s="26">
        <v>5850</v>
      </c>
      <c r="J57" s="21" t="s">
        <v>76</v>
      </c>
      <c r="K57" s="109" t="s">
        <v>213</v>
      </c>
      <c r="M57" s="45"/>
    </row>
    <row r="58" spans="1:13" ht="37.5" customHeight="1">
      <c r="A58" s="106">
        <v>50</v>
      </c>
      <c r="B58" s="2" t="s">
        <v>217</v>
      </c>
      <c r="C58" s="108"/>
      <c r="D58" s="109">
        <v>2019</v>
      </c>
      <c r="E58" s="107">
        <v>2019</v>
      </c>
      <c r="F58" s="14">
        <v>10000</v>
      </c>
      <c r="G58" s="14"/>
      <c r="H58" s="14">
        <v>10000</v>
      </c>
      <c r="I58" s="26">
        <v>10000</v>
      </c>
      <c r="J58" s="21" t="s">
        <v>76</v>
      </c>
      <c r="K58" s="109" t="s">
        <v>216</v>
      </c>
      <c r="M58" s="45"/>
    </row>
    <row r="59" spans="1:13" ht="37.5" customHeight="1">
      <c r="A59" s="106">
        <v>51</v>
      </c>
      <c r="B59" s="74" t="s">
        <v>238</v>
      </c>
      <c r="C59" s="108" t="s">
        <v>239</v>
      </c>
      <c r="D59" s="109">
        <v>2019</v>
      </c>
      <c r="E59" s="107">
        <v>2020</v>
      </c>
      <c r="F59" s="14">
        <v>140000</v>
      </c>
      <c r="G59" s="14">
        <v>140000</v>
      </c>
      <c r="H59" s="14">
        <v>70000</v>
      </c>
      <c r="I59" s="26">
        <v>42000</v>
      </c>
      <c r="J59" s="21" t="s">
        <v>76</v>
      </c>
      <c r="K59" s="109" t="s">
        <v>237</v>
      </c>
      <c r="M59" s="45"/>
    </row>
    <row r="60" spans="1:13" ht="37.5" customHeight="1">
      <c r="A60" s="106">
        <v>52</v>
      </c>
      <c r="B60" s="2" t="s">
        <v>240</v>
      </c>
      <c r="C60" s="108" t="s">
        <v>241</v>
      </c>
      <c r="D60" s="109">
        <v>2019</v>
      </c>
      <c r="E60" s="107">
        <v>2019</v>
      </c>
      <c r="F60" s="14">
        <v>31485.9</v>
      </c>
      <c r="G60" s="14">
        <v>31403.1</v>
      </c>
      <c r="H60" s="14">
        <v>31485.9</v>
      </c>
      <c r="I60" s="26">
        <v>30039.9</v>
      </c>
      <c r="J60" s="21" t="s">
        <v>16</v>
      </c>
      <c r="K60" s="109" t="s">
        <v>174</v>
      </c>
      <c r="M60" s="45"/>
    </row>
    <row r="61" spans="1:13" ht="37.5" customHeight="1">
      <c r="A61" s="106">
        <v>53</v>
      </c>
      <c r="B61" s="74" t="s">
        <v>243</v>
      </c>
      <c r="C61" s="108" t="s">
        <v>244</v>
      </c>
      <c r="D61" s="109">
        <v>2019</v>
      </c>
      <c r="E61" s="107">
        <v>2020</v>
      </c>
      <c r="F61" s="14">
        <v>115000</v>
      </c>
      <c r="G61" s="14">
        <v>109497.2</v>
      </c>
      <c r="H61" s="14">
        <v>75000</v>
      </c>
      <c r="I61" s="26">
        <v>32849.5</v>
      </c>
      <c r="J61" s="21" t="s">
        <v>76</v>
      </c>
      <c r="K61" s="109" t="s">
        <v>242</v>
      </c>
      <c r="M61" s="45"/>
    </row>
    <row r="62" spans="1:13" ht="37.5" customHeight="1">
      <c r="A62" s="106">
        <v>54</v>
      </c>
      <c r="B62" s="122" t="s">
        <v>247</v>
      </c>
      <c r="C62" s="108" t="s">
        <v>246</v>
      </c>
      <c r="D62" s="109">
        <v>2019</v>
      </c>
      <c r="E62" s="107">
        <v>2019</v>
      </c>
      <c r="F62" s="14">
        <v>35000</v>
      </c>
      <c r="G62" s="14">
        <v>34900</v>
      </c>
      <c r="H62" s="14">
        <v>35000</v>
      </c>
      <c r="I62" s="26">
        <v>34900</v>
      </c>
      <c r="J62" s="21" t="s">
        <v>16</v>
      </c>
      <c r="K62" s="109" t="s">
        <v>245</v>
      </c>
      <c r="M62" s="45"/>
    </row>
    <row r="63" spans="1:13" ht="37.5" customHeight="1">
      <c r="A63" s="106">
        <v>55</v>
      </c>
      <c r="B63" s="2" t="s">
        <v>252</v>
      </c>
      <c r="C63" s="108" t="s">
        <v>253</v>
      </c>
      <c r="D63" s="109">
        <v>2019</v>
      </c>
      <c r="E63" s="107">
        <v>2019</v>
      </c>
      <c r="F63" s="14">
        <v>40000</v>
      </c>
      <c r="G63" s="14">
        <v>39988</v>
      </c>
      <c r="H63" s="14">
        <v>40000</v>
      </c>
      <c r="I63" s="26">
        <v>19994</v>
      </c>
      <c r="J63" s="21" t="s">
        <v>76</v>
      </c>
      <c r="K63" s="109" t="s">
        <v>251</v>
      </c>
      <c r="M63" s="45"/>
    </row>
    <row r="64" spans="1:13" ht="37.5" customHeight="1">
      <c r="A64" s="111">
        <v>56</v>
      </c>
      <c r="B64" s="112" t="s">
        <v>255</v>
      </c>
      <c r="C64" s="57" t="s">
        <v>256</v>
      </c>
      <c r="D64" s="113">
        <v>2019</v>
      </c>
      <c r="E64" s="110">
        <v>2019</v>
      </c>
      <c r="F64" s="14">
        <v>69570.2</v>
      </c>
      <c r="G64" s="14">
        <v>67587.5</v>
      </c>
      <c r="H64" s="14">
        <v>69570.2</v>
      </c>
      <c r="I64" s="26">
        <v>20276.3</v>
      </c>
      <c r="J64" s="21" t="s">
        <v>76</v>
      </c>
      <c r="K64" s="113" t="s">
        <v>254</v>
      </c>
      <c r="M64" s="45"/>
    </row>
    <row r="65" spans="1:13" ht="33.75" customHeight="1">
      <c r="A65" s="125">
        <v>57</v>
      </c>
      <c r="B65" s="2" t="s">
        <v>275</v>
      </c>
      <c r="C65" s="124" t="s">
        <v>283</v>
      </c>
      <c r="D65" s="127">
        <v>2019</v>
      </c>
      <c r="E65" s="123">
        <v>2019</v>
      </c>
      <c r="F65" s="14">
        <v>22360</v>
      </c>
      <c r="G65" s="14">
        <v>22258.5</v>
      </c>
      <c r="H65" s="14">
        <v>22360</v>
      </c>
      <c r="I65" s="26">
        <v>15000</v>
      </c>
      <c r="J65" s="21" t="s">
        <v>16</v>
      </c>
      <c r="K65" s="127" t="s">
        <v>161</v>
      </c>
      <c r="M65" s="45"/>
    </row>
    <row r="66" spans="1:13" ht="33.75" customHeight="1">
      <c r="A66" s="125">
        <v>58</v>
      </c>
      <c r="B66" s="2" t="s">
        <v>276</v>
      </c>
      <c r="C66" s="124" t="s">
        <v>285</v>
      </c>
      <c r="D66" s="127">
        <v>2019</v>
      </c>
      <c r="E66" s="123">
        <v>2019</v>
      </c>
      <c r="F66" s="14">
        <v>110767</v>
      </c>
      <c r="G66" s="14">
        <v>108991.9</v>
      </c>
      <c r="H66" s="14">
        <v>110767</v>
      </c>
      <c r="I66" s="26">
        <v>32697.599999999999</v>
      </c>
      <c r="J66" s="21" t="s">
        <v>76</v>
      </c>
      <c r="K66" s="127" t="s">
        <v>174</v>
      </c>
      <c r="M66" s="45"/>
    </row>
    <row r="67" spans="1:13" ht="33.75" customHeight="1">
      <c r="A67" s="125">
        <v>59</v>
      </c>
      <c r="B67" s="126" t="s">
        <v>277</v>
      </c>
      <c r="C67" s="124" t="s">
        <v>284</v>
      </c>
      <c r="D67" s="127">
        <v>2019</v>
      </c>
      <c r="E67" s="123">
        <v>2019</v>
      </c>
      <c r="F67" s="14">
        <v>160000</v>
      </c>
      <c r="G67" s="14">
        <v>159500</v>
      </c>
      <c r="H67" s="14">
        <v>160000</v>
      </c>
      <c r="I67" s="26">
        <v>159500</v>
      </c>
      <c r="J67" s="21" t="s">
        <v>279</v>
      </c>
      <c r="K67" s="127" t="s">
        <v>278</v>
      </c>
      <c r="M67" s="45"/>
    </row>
    <row r="68" spans="1:13" ht="33.75" customHeight="1">
      <c r="A68" s="125">
        <v>60</v>
      </c>
      <c r="B68" s="2" t="s">
        <v>281</v>
      </c>
      <c r="C68" s="124" t="s">
        <v>282</v>
      </c>
      <c r="D68" s="127">
        <v>2019</v>
      </c>
      <c r="E68" s="123">
        <v>2019</v>
      </c>
      <c r="F68" s="14">
        <v>90000</v>
      </c>
      <c r="G68" s="14">
        <v>89500</v>
      </c>
      <c r="H68" s="14">
        <v>90000</v>
      </c>
      <c r="I68" s="26">
        <v>89500</v>
      </c>
      <c r="J68" s="21" t="s">
        <v>279</v>
      </c>
      <c r="K68" s="127" t="s">
        <v>280</v>
      </c>
      <c r="M68" s="45"/>
    </row>
    <row r="69" spans="1:13" s="20" customFormat="1" ht="24.75" customHeight="1">
      <c r="A69" s="136" t="s">
        <v>6</v>
      </c>
      <c r="B69" s="136"/>
      <c r="C69" s="28"/>
      <c r="D69" s="28"/>
      <c r="E69" s="28"/>
      <c r="F69" s="27">
        <f>SUM(F5:F64)</f>
        <v>10239934.800000001</v>
      </c>
      <c r="G69" s="27">
        <f>SUM(G5:G65)</f>
        <v>9534624.799999997</v>
      </c>
      <c r="H69" s="27">
        <f>SUM(H5:H64)</f>
        <v>7186054.3000000007</v>
      </c>
      <c r="I69" s="27">
        <f>SUM(I5:I68)</f>
        <v>6492241.2650000006</v>
      </c>
      <c r="J69" s="28"/>
      <c r="K69" s="28"/>
      <c r="M69" s="69"/>
    </row>
    <row r="70" spans="1:13" ht="33.75" customHeight="1">
      <c r="I70" s="30"/>
    </row>
    <row r="71" spans="1:13" ht="33.75" customHeight="1">
      <c r="A71" s="135" t="s">
        <v>14</v>
      </c>
      <c r="B71" s="135"/>
      <c r="C71" s="135"/>
      <c r="D71" s="135"/>
      <c r="E71" s="135"/>
      <c r="F71" s="135"/>
      <c r="G71" s="135"/>
      <c r="H71" s="135"/>
      <c r="I71" s="135"/>
      <c r="J71" s="135"/>
      <c r="K71" s="135"/>
    </row>
    <row r="72" spans="1:13" ht="33.75" customHeight="1">
      <c r="I72" s="30"/>
    </row>
    <row r="73" spans="1:13" ht="33.75" customHeight="1">
      <c r="I73" s="61"/>
    </row>
    <row r="74" spans="1:13" ht="33.75" customHeight="1">
      <c r="I74" s="61"/>
    </row>
  </sheetData>
  <mergeCells count="27">
    <mergeCell ref="B1:K1"/>
    <mergeCell ref="A3:A4"/>
    <mergeCell ref="B3:B4"/>
    <mergeCell ref="F3:F4"/>
    <mergeCell ref="G3:G4"/>
    <mergeCell ref="I3:I4"/>
    <mergeCell ref="J3:J4"/>
    <mergeCell ref="K3:K4"/>
    <mergeCell ref="H3:H4"/>
    <mergeCell ref="C3:C4"/>
    <mergeCell ref="D3:E3"/>
    <mergeCell ref="E36:E37"/>
    <mergeCell ref="F36:F37"/>
    <mergeCell ref="H36:H37"/>
    <mergeCell ref="C36:C37"/>
    <mergeCell ref="A71:K71"/>
    <mergeCell ref="A69:B69"/>
    <mergeCell ref="A36:A37"/>
    <mergeCell ref="B36:B37"/>
    <mergeCell ref="D36:D37"/>
    <mergeCell ref="H42:H45"/>
    <mergeCell ref="C42:C45"/>
    <mergeCell ref="B42:B45"/>
    <mergeCell ref="A42:A45"/>
    <mergeCell ref="D42:D45"/>
    <mergeCell ref="E42:E45"/>
    <mergeCell ref="F42:F45"/>
  </mergeCells>
  <pageMargins left="0.19685039370078741" right="0" top="0" bottom="0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6"/>
  <sheetViews>
    <sheetView zoomScale="90" zoomScaleNormal="90" workbookViewId="0">
      <pane xSplit="4" ySplit="5" topLeftCell="E36" activePane="bottomRight" state="frozen"/>
      <selection pane="topRight" activeCell="E1" sqref="E1"/>
      <selection pane="bottomLeft" activeCell="A6" sqref="A6"/>
      <selection pane="bottomRight" activeCell="P36" sqref="P36"/>
    </sheetView>
  </sheetViews>
  <sheetFormatPr defaultRowHeight="33.75" customHeight="1"/>
  <cols>
    <col min="1" max="1" width="2.85546875" style="31" customWidth="1"/>
    <col min="2" max="2" width="3.140625" style="32" customWidth="1"/>
    <col min="3" max="3" width="31.7109375" style="31" customWidth="1"/>
    <col min="4" max="5" width="10.140625" style="55" customWidth="1"/>
    <col min="6" max="6" width="8.85546875" style="55" customWidth="1"/>
    <col min="7" max="7" width="12.140625" style="33" customWidth="1"/>
    <col min="8" max="8" width="11.85546875" style="33" customWidth="1"/>
    <col min="9" max="9" width="12.140625" style="33" customWidth="1"/>
    <col min="10" max="10" width="12" style="33" customWidth="1"/>
    <col min="11" max="11" width="28.7109375" style="33" customWidth="1"/>
    <col min="12" max="12" width="15.42578125" style="31" customWidth="1"/>
    <col min="13" max="14" width="9.140625" style="31"/>
    <col min="15" max="15" width="11" style="31" bestFit="1" customWidth="1"/>
    <col min="16" max="16384" width="9.140625" style="31"/>
  </cols>
  <sheetData>
    <row r="1" spans="2:15" ht="21.75" customHeight="1">
      <c r="C1" s="154" t="s">
        <v>272</v>
      </c>
      <c r="D1" s="154"/>
      <c r="E1" s="154"/>
      <c r="F1" s="154"/>
      <c r="G1" s="154"/>
      <c r="H1" s="154"/>
      <c r="I1" s="154"/>
      <c r="J1" s="154"/>
      <c r="K1" s="154"/>
      <c r="L1" s="154"/>
    </row>
    <row r="2" spans="2:15" ht="18.75" customHeight="1"/>
    <row r="3" spans="2:15" ht="15.75" customHeight="1">
      <c r="C3" s="44">
        <v>43738</v>
      </c>
      <c r="D3" s="56"/>
      <c r="E3" s="56"/>
      <c r="L3" s="34" t="s">
        <v>7</v>
      </c>
    </row>
    <row r="4" spans="2:15" ht="33.75" customHeight="1">
      <c r="B4" s="155" t="s">
        <v>0</v>
      </c>
      <c r="C4" s="156" t="s">
        <v>1</v>
      </c>
      <c r="D4" s="156" t="s">
        <v>19</v>
      </c>
      <c r="E4" s="156" t="s">
        <v>22</v>
      </c>
      <c r="F4" s="156"/>
      <c r="G4" s="156" t="s">
        <v>5</v>
      </c>
      <c r="H4" s="156" t="s">
        <v>2</v>
      </c>
      <c r="I4" s="156" t="s">
        <v>27</v>
      </c>
      <c r="J4" s="156" t="s">
        <v>15</v>
      </c>
      <c r="K4" s="156" t="s">
        <v>3</v>
      </c>
      <c r="L4" s="156" t="s">
        <v>4</v>
      </c>
    </row>
    <row r="5" spans="2:15" ht="24.75" customHeight="1">
      <c r="B5" s="155"/>
      <c r="C5" s="156"/>
      <c r="D5" s="156"/>
      <c r="E5" s="90" t="s">
        <v>20</v>
      </c>
      <c r="F5" s="90" t="s">
        <v>21</v>
      </c>
      <c r="G5" s="156"/>
      <c r="H5" s="156"/>
      <c r="I5" s="156"/>
      <c r="J5" s="156"/>
      <c r="K5" s="156"/>
      <c r="L5" s="156"/>
    </row>
    <row r="6" spans="2:15" ht="39" customHeight="1">
      <c r="B6" s="145">
        <v>1</v>
      </c>
      <c r="C6" s="157" t="s">
        <v>30</v>
      </c>
      <c r="D6" s="67" t="s">
        <v>23</v>
      </c>
      <c r="E6" s="67">
        <v>2018</v>
      </c>
      <c r="F6" s="54">
        <v>2019</v>
      </c>
      <c r="G6" s="143">
        <v>1600000</v>
      </c>
      <c r="H6" s="91">
        <v>889842.8</v>
      </c>
      <c r="I6" s="143">
        <v>1300000</v>
      </c>
      <c r="J6" s="42">
        <v>889000</v>
      </c>
      <c r="K6" s="77" t="s">
        <v>16</v>
      </c>
      <c r="L6" s="92" t="s">
        <v>18</v>
      </c>
    </row>
    <row r="7" spans="2:15" ht="39" customHeight="1">
      <c r="B7" s="146"/>
      <c r="C7" s="158"/>
      <c r="D7" s="67" t="s">
        <v>119</v>
      </c>
      <c r="E7" s="67">
        <v>2018</v>
      </c>
      <c r="F7" s="54">
        <v>2019</v>
      </c>
      <c r="G7" s="144"/>
      <c r="H7" s="91">
        <v>398552.6</v>
      </c>
      <c r="I7" s="144"/>
      <c r="J7" s="42">
        <f>193845.6+2463.1+1055.6+115727.3+630.2+1470.5</f>
        <v>315192.30000000005</v>
      </c>
      <c r="K7" s="77" t="s">
        <v>76</v>
      </c>
      <c r="L7" s="92" t="s">
        <v>117</v>
      </c>
    </row>
    <row r="8" spans="2:15" ht="42" customHeight="1">
      <c r="B8" s="89">
        <v>2</v>
      </c>
      <c r="C8" s="76" t="s">
        <v>37</v>
      </c>
      <c r="D8" s="80" t="s">
        <v>38</v>
      </c>
      <c r="E8" s="67">
        <v>2018</v>
      </c>
      <c r="F8" s="54">
        <v>2019</v>
      </c>
      <c r="G8" s="91">
        <v>142200</v>
      </c>
      <c r="H8" s="91">
        <v>137563.5</v>
      </c>
      <c r="I8" s="91">
        <v>42200</v>
      </c>
      <c r="J8" s="42">
        <f>36629.8+933.6</f>
        <v>37563.4</v>
      </c>
      <c r="K8" s="77" t="s">
        <v>16</v>
      </c>
      <c r="L8" s="92" t="s">
        <v>36</v>
      </c>
      <c r="O8" s="87"/>
    </row>
    <row r="9" spans="2:15" ht="42" customHeight="1">
      <c r="B9" s="89">
        <v>3</v>
      </c>
      <c r="C9" s="76" t="s">
        <v>44</v>
      </c>
      <c r="D9" s="80" t="s">
        <v>57</v>
      </c>
      <c r="E9" s="67">
        <v>2018</v>
      </c>
      <c r="F9" s="54">
        <v>2019</v>
      </c>
      <c r="G9" s="91">
        <v>3200000</v>
      </c>
      <c r="H9" s="91">
        <v>2900000</v>
      </c>
      <c r="I9" s="91">
        <v>2200000</v>
      </c>
      <c r="J9" s="42">
        <v>1400000</v>
      </c>
      <c r="K9" s="77" t="s">
        <v>16</v>
      </c>
      <c r="L9" s="92" t="s">
        <v>46</v>
      </c>
    </row>
    <row r="10" spans="2:15" ht="53.25" customHeight="1">
      <c r="B10" s="89">
        <v>4</v>
      </c>
      <c r="C10" s="76" t="s">
        <v>45</v>
      </c>
      <c r="D10" s="67" t="s">
        <v>58</v>
      </c>
      <c r="E10" s="67">
        <v>2018</v>
      </c>
      <c r="F10" s="54">
        <v>2019</v>
      </c>
      <c r="G10" s="91">
        <v>3084900</v>
      </c>
      <c r="H10" s="91">
        <v>3084900</v>
      </c>
      <c r="I10" s="91">
        <v>2484900</v>
      </c>
      <c r="J10" s="42">
        <v>1976402.8</v>
      </c>
      <c r="K10" s="77" t="s">
        <v>16</v>
      </c>
      <c r="L10" s="92" t="s">
        <v>46</v>
      </c>
      <c r="O10" s="87"/>
    </row>
    <row r="11" spans="2:15" ht="28.5" customHeight="1">
      <c r="B11" s="89">
        <v>5</v>
      </c>
      <c r="C11" s="76" t="s">
        <v>47</v>
      </c>
      <c r="D11" s="80" t="s">
        <v>56</v>
      </c>
      <c r="E11" s="67">
        <v>2018</v>
      </c>
      <c r="F11" s="54">
        <v>2019</v>
      </c>
      <c r="G11" s="91">
        <v>962500</v>
      </c>
      <c r="H11" s="91">
        <v>960000</v>
      </c>
      <c r="I11" s="91">
        <v>512500</v>
      </c>
      <c r="J11" s="42">
        <v>510000</v>
      </c>
      <c r="K11" s="77" t="s">
        <v>16</v>
      </c>
      <c r="L11" s="92" t="s">
        <v>46</v>
      </c>
    </row>
    <row r="12" spans="2:15" ht="28.5" customHeight="1">
      <c r="B12" s="89">
        <v>6</v>
      </c>
      <c r="C12" s="76" t="s">
        <v>77</v>
      </c>
      <c r="D12" s="80" t="s">
        <v>88</v>
      </c>
      <c r="E12" s="67">
        <v>2018</v>
      </c>
      <c r="F12" s="54">
        <v>2019</v>
      </c>
      <c r="G12" s="91">
        <v>2700000</v>
      </c>
      <c r="H12" s="91">
        <v>2099500</v>
      </c>
      <c r="I12" s="91">
        <v>2000000</v>
      </c>
      <c r="J12" s="42">
        <f>985197.5+12137.2+5201.6+8669.4+447753.9+5689.4+2438.3+343019.4</f>
        <v>1810106.7000000002</v>
      </c>
      <c r="K12" s="77" t="s">
        <v>76</v>
      </c>
      <c r="L12" s="92" t="s">
        <v>78</v>
      </c>
    </row>
    <row r="13" spans="2:15" ht="28.5" customHeight="1">
      <c r="B13" s="103">
        <v>7</v>
      </c>
      <c r="C13" s="76" t="s">
        <v>116</v>
      </c>
      <c r="D13" s="80" t="s">
        <v>118</v>
      </c>
      <c r="E13" s="67">
        <v>2019</v>
      </c>
      <c r="F13" s="54">
        <v>2020</v>
      </c>
      <c r="G13" s="104">
        <v>1161000</v>
      </c>
      <c r="H13" s="104">
        <v>1148531.8999999999</v>
      </c>
      <c r="I13" s="104">
        <v>500000</v>
      </c>
      <c r="J13" s="42">
        <f>486746.8+6184.8+2650.7+4417.7</f>
        <v>500000</v>
      </c>
      <c r="K13" s="77" t="s">
        <v>76</v>
      </c>
      <c r="L13" s="105" t="s">
        <v>108</v>
      </c>
    </row>
    <row r="14" spans="2:15" ht="28.5" customHeight="1">
      <c r="B14" s="145">
        <v>8</v>
      </c>
      <c r="C14" s="147" t="s">
        <v>308</v>
      </c>
      <c r="D14" s="80" t="s">
        <v>122</v>
      </c>
      <c r="E14" s="149">
        <v>2019</v>
      </c>
      <c r="F14" s="151">
        <v>2019</v>
      </c>
      <c r="G14" s="143">
        <v>1000000</v>
      </c>
      <c r="H14" s="104">
        <v>261360</v>
      </c>
      <c r="I14" s="143">
        <v>1000000</v>
      </c>
      <c r="J14" s="42">
        <v>261360</v>
      </c>
      <c r="K14" s="77" t="s">
        <v>121</v>
      </c>
      <c r="L14" s="105" t="s">
        <v>120</v>
      </c>
    </row>
    <row r="15" spans="2:15" ht="28.5" customHeight="1">
      <c r="B15" s="146"/>
      <c r="C15" s="148"/>
      <c r="D15" s="80" t="s">
        <v>307</v>
      </c>
      <c r="E15" s="150"/>
      <c r="F15" s="152"/>
      <c r="G15" s="144"/>
      <c r="H15" s="129">
        <v>138978</v>
      </c>
      <c r="I15" s="144"/>
      <c r="J15" s="42">
        <v>138978</v>
      </c>
      <c r="K15" s="77" t="s">
        <v>279</v>
      </c>
      <c r="L15" s="130" t="s">
        <v>301</v>
      </c>
    </row>
    <row r="16" spans="2:15" ht="28.5" customHeight="1">
      <c r="B16" s="103">
        <v>9</v>
      </c>
      <c r="C16" s="76" t="s">
        <v>183</v>
      </c>
      <c r="D16" s="80" t="s">
        <v>124</v>
      </c>
      <c r="E16" s="67">
        <v>2019</v>
      </c>
      <c r="F16" s="54">
        <v>2019</v>
      </c>
      <c r="G16" s="104">
        <v>27000</v>
      </c>
      <c r="H16" s="104">
        <v>26957</v>
      </c>
      <c r="I16" s="104">
        <v>27000</v>
      </c>
      <c r="J16" s="42">
        <f>25774.9+480+234+327.7+140.4</f>
        <v>26957.000000000004</v>
      </c>
      <c r="K16" s="77" t="s">
        <v>125</v>
      </c>
      <c r="L16" s="105" t="s">
        <v>123</v>
      </c>
      <c r="O16" s="87"/>
    </row>
    <row r="17" spans="2:15" ht="40.5" customHeight="1">
      <c r="B17" s="103">
        <v>10</v>
      </c>
      <c r="C17" s="94" t="s">
        <v>185</v>
      </c>
      <c r="D17" s="80" t="s">
        <v>186</v>
      </c>
      <c r="E17" s="67">
        <v>2019</v>
      </c>
      <c r="F17" s="54">
        <v>2019</v>
      </c>
      <c r="G17" s="104">
        <v>32600</v>
      </c>
      <c r="H17" s="104">
        <v>31776.2</v>
      </c>
      <c r="I17" s="104">
        <v>32600</v>
      </c>
      <c r="J17" s="42">
        <f>30315.5+378.3+162.1+270.3+650</f>
        <v>31776.199999999997</v>
      </c>
      <c r="K17" s="77" t="s">
        <v>125</v>
      </c>
      <c r="L17" s="105" t="s">
        <v>184</v>
      </c>
      <c r="O17" s="87"/>
    </row>
    <row r="18" spans="2:15" ht="40.5" customHeight="1">
      <c r="B18" s="103">
        <v>11</v>
      </c>
      <c r="C18" s="74" t="s">
        <v>218</v>
      </c>
      <c r="D18" s="99" t="s">
        <v>219</v>
      </c>
      <c r="E18" s="67">
        <v>2019</v>
      </c>
      <c r="F18" s="54">
        <v>2019</v>
      </c>
      <c r="G18" s="104">
        <v>962500</v>
      </c>
      <c r="H18" s="104">
        <v>962372.4</v>
      </c>
      <c r="I18" s="104">
        <v>962500</v>
      </c>
      <c r="J18" s="42">
        <v>962372.4</v>
      </c>
      <c r="K18" s="77" t="s">
        <v>16</v>
      </c>
      <c r="L18" s="105" t="s">
        <v>46</v>
      </c>
      <c r="O18" s="87"/>
    </row>
    <row r="19" spans="2:15" ht="40.5" customHeight="1">
      <c r="B19" s="103">
        <v>12</v>
      </c>
      <c r="C19" s="74" t="s">
        <v>221</v>
      </c>
      <c r="D19" s="99" t="s">
        <v>222</v>
      </c>
      <c r="E19" s="67">
        <v>2019</v>
      </c>
      <c r="F19" s="54">
        <v>2020</v>
      </c>
      <c r="G19" s="104">
        <v>5863000</v>
      </c>
      <c r="H19" s="104">
        <v>5727968.7999999998</v>
      </c>
      <c r="I19" s="104">
        <v>3300000</v>
      </c>
      <c r="J19" s="42">
        <f>1571793.6+3800+8559.4+19971.9+988318.5+31395.1+13455+424458.333</f>
        <v>3061751.8330000001</v>
      </c>
      <c r="K19" s="77" t="s">
        <v>76</v>
      </c>
      <c r="L19" s="105" t="s">
        <v>220</v>
      </c>
      <c r="O19" s="87"/>
    </row>
    <row r="20" spans="2:15" ht="40.5" customHeight="1">
      <c r="B20" s="103">
        <v>13</v>
      </c>
      <c r="C20" s="75" t="s">
        <v>223</v>
      </c>
      <c r="D20" s="99" t="s">
        <v>224</v>
      </c>
      <c r="E20" s="67">
        <v>2019</v>
      </c>
      <c r="F20" s="54">
        <v>2019</v>
      </c>
      <c r="G20" s="104">
        <v>203400</v>
      </c>
      <c r="H20" s="104">
        <v>197862.3</v>
      </c>
      <c r="I20" s="104">
        <v>203400</v>
      </c>
      <c r="J20" s="42">
        <f>87294+3900+1109.2+792.3+475.4</f>
        <v>93570.9</v>
      </c>
      <c r="K20" s="77" t="s">
        <v>76</v>
      </c>
      <c r="L20" s="105" t="s">
        <v>117</v>
      </c>
      <c r="O20" s="87"/>
    </row>
    <row r="21" spans="2:15" ht="40.5" customHeight="1">
      <c r="B21" s="103">
        <v>14</v>
      </c>
      <c r="C21" s="74" t="s">
        <v>226</v>
      </c>
      <c r="D21" s="99" t="s">
        <v>227</v>
      </c>
      <c r="E21" s="67">
        <v>2019</v>
      </c>
      <c r="F21" s="54">
        <v>2020</v>
      </c>
      <c r="G21" s="104">
        <v>3000000</v>
      </c>
      <c r="H21" s="104">
        <v>2847914.9</v>
      </c>
      <c r="I21" s="104">
        <v>1000000</v>
      </c>
      <c r="J21" s="42">
        <f>973493.5+12369.7+5301.3</f>
        <v>991164.5</v>
      </c>
      <c r="K21" s="77" t="s">
        <v>76</v>
      </c>
      <c r="L21" s="105" t="s">
        <v>225</v>
      </c>
      <c r="O21" s="87"/>
    </row>
    <row r="22" spans="2:15" ht="52.5" customHeight="1">
      <c r="B22" s="117">
        <v>15</v>
      </c>
      <c r="C22" s="74" t="s">
        <v>228</v>
      </c>
      <c r="D22" s="114" t="s">
        <v>229</v>
      </c>
      <c r="E22" s="67">
        <v>2019</v>
      </c>
      <c r="F22" s="54">
        <v>2020</v>
      </c>
      <c r="G22" s="119">
        <v>4700000</v>
      </c>
      <c r="H22" s="119">
        <v>3999700.4</v>
      </c>
      <c r="I22" s="119">
        <v>1000000</v>
      </c>
      <c r="J22" s="42">
        <f>977230.5+10636.8+4558.6</f>
        <v>992425.9</v>
      </c>
      <c r="K22" s="77" t="s">
        <v>76</v>
      </c>
      <c r="L22" s="120" t="s">
        <v>230</v>
      </c>
      <c r="O22" s="87"/>
    </row>
    <row r="23" spans="2:15" ht="52.5" customHeight="1">
      <c r="B23" s="117">
        <v>16</v>
      </c>
      <c r="C23" s="74" t="s">
        <v>232</v>
      </c>
      <c r="D23" s="114" t="s">
        <v>233</v>
      </c>
      <c r="E23" s="67">
        <v>2019</v>
      </c>
      <c r="F23" s="54">
        <v>2020</v>
      </c>
      <c r="G23" s="119">
        <v>2800000</v>
      </c>
      <c r="H23" s="119">
        <v>2768815.9</v>
      </c>
      <c r="I23" s="119">
        <v>700000</v>
      </c>
      <c r="J23" s="42">
        <f>681445.5+3710.9+8658.8</f>
        <v>693815.20000000007</v>
      </c>
      <c r="K23" s="77" t="s">
        <v>76</v>
      </c>
      <c r="L23" s="120" t="s">
        <v>231</v>
      </c>
      <c r="O23" s="87"/>
    </row>
    <row r="24" spans="2:15" ht="38.25" customHeight="1">
      <c r="B24" s="117">
        <v>17</v>
      </c>
      <c r="C24" s="74" t="s">
        <v>263</v>
      </c>
      <c r="D24" s="114" t="s">
        <v>264</v>
      </c>
      <c r="E24" s="67">
        <v>2019</v>
      </c>
      <c r="F24" s="54">
        <v>2019</v>
      </c>
      <c r="G24" s="119">
        <v>250000</v>
      </c>
      <c r="H24" s="119">
        <v>242609.1</v>
      </c>
      <c r="I24" s="119">
        <v>250000</v>
      </c>
      <c r="J24" s="42">
        <f>159902.3+8040.797</f>
        <v>167943.09699999998</v>
      </c>
      <c r="K24" s="77" t="s">
        <v>76</v>
      </c>
      <c r="L24" s="120" t="s">
        <v>262</v>
      </c>
      <c r="O24" s="87"/>
    </row>
    <row r="25" spans="2:15" ht="38.25" customHeight="1">
      <c r="B25" s="117">
        <v>18</v>
      </c>
      <c r="C25" s="74" t="s">
        <v>265</v>
      </c>
      <c r="D25" s="114" t="s">
        <v>267</v>
      </c>
      <c r="E25" s="67">
        <v>2019</v>
      </c>
      <c r="F25" s="54">
        <v>2019</v>
      </c>
      <c r="G25" s="119">
        <v>85000</v>
      </c>
      <c r="H25" s="119">
        <v>72480.7</v>
      </c>
      <c r="I25" s="119">
        <v>85000</v>
      </c>
      <c r="J25" s="42">
        <v>70534.5</v>
      </c>
      <c r="K25" s="77" t="s">
        <v>16</v>
      </c>
      <c r="L25" s="120" t="s">
        <v>266</v>
      </c>
      <c r="O25" s="87"/>
    </row>
    <row r="26" spans="2:15" ht="38.25" customHeight="1">
      <c r="B26" s="117">
        <v>19</v>
      </c>
      <c r="C26" s="115" t="s">
        <v>269</v>
      </c>
      <c r="D26" s="57" t="s">
        <v>270</v>
      </c>
      <c r="E26" s="67">
        <v>2019</v>
      </c>
      <c r="F26" s="54">
        <v>2020</v>
      </c>
      <c r="G26" s="119">
        <v>930000</v>
      </c>
      <c r="H26" s="119">
        <v>900043.5</v>
      </c>
      <c r="I26" s="119">
        <v>400000</v>
      </c>
      <c r="J26" s="42">
        <f>373334.8+15000+1500</f>
        <v>389834.8</v>
      </c>
      <c r="K26" s="77" t="s">
        <v>76</v>
      </c>
      <c r="L26" s="120" t="s">
        <v>268</v>
      </c>
      <c r="O26" s="87"/>
    </row>
    <row r="27" spans="2:15" ht="38.25" customHeight="1">
      <c r="B27" s="128">
        <v>20</v>
      </c>
      <c r="C27" s="74" t="s">
        <v>287</v>
      </c>
      <c r="D27" s="57" t="s">
        <v>320</v>
      </c>
      <c r="E27" s="67">
        <v>2019</v>
      </c>
      <c r="F27" s="54">
        <v>2019</v>
      </c>
      <c r="G27" s="129">
        <v>94400</v>
      </c>
      <c r="H27" s="129">
        <v>89062.173999999999</v>
      </c>
      <c r="I27" s="129">
        <v>94400</v>
      </c>
      <c r="J27" s="42">
        <f>85515.262+1260</f>
        <v>86775.262000000002</v>
      </c>
      <c r="K27" s="77" t="s">
        <v>16</v>
      </c>
      <c r="L27" s="130" t="s">
        <v>286</v>
      </c>
      <c r="O27" s="87"/>
    </row>
    <row r="28" spans="2:15" ht="38.25" customHeight="1">
      <c r="B28" s="128">
        <v>21</v>
      </c>
      <c r="C28" s="75" t="s">
        <v>289</v>
      </c>
      <c r="D28" s="124" t="s">
        <v>313</v>
      </c>
      <c r="E28" s="67">
        <v>2019</v>
      </c>
      <c r="F28" s="54">
        <v>2020</v>
      </c>
      <c r="G28" s="129">
        <v>1190800</v>
      </c>
      <c r="H28" s="129">
        <v>1170619.5</v>
      </c>
      <c r="I28" s="129">
        <v>524600</v>
      </c>
      <c r="J28" s="42">
        <f>342444.296+21353+2000</f>
        <v>365797.29599999997</v>
      </c>
      <c r="K28" s="77" t="s">
        <v>76</v>
      </c>
      <c r="L28" s="130" t="s">
        <v>288</v>
      </c>
      <c r="O28" s="87"/>
    </row>
    <row r="29" spans="2:15" ht="38.25" customHeight="1">
      <c r="B29" s="128">
        <v>22</v>
      </c>
      <c r="C29" s="74" t="s">
        <v>291</v>
      </c>
      <c r="D29" s="124" t="s">
        <v>311</v>
      </c>
      <c r="E29" s="67">
        <v>2019</v>
      </c>
      <c r="F29" s="54">
        <v>2020</v>
      </c>
      <c r="G29" s="129">
        <v>1190800</v>
      </c>
      <c r="H29" s="129">
        <v>1069335.2</v>
      </c>
      <c r="I29" s="129">
        <v>600000</v>
      </c>
      <c r="J29" s="42">
        <f>302649.192+9608.6</f>
        <v>312257.79199999996</v>
      </c>
      <c r="K29" s="77" t="s">
        <v>76</v>
      </c>
      <c r="L29" s="130" t="s">
        <v>290</v>
      </c>
      <c r="O29" s="87"/>
    </row>
    <row r="30" spans="2:15" ht="38.25" customHeight="1">
      <c r="B30" s="128">
        <v>23</v>
      </c>
      <c r="C30" s="75" t="s">
        <v>292</v>
      </c>
      <c r="D30" s="124" t="s">
        <v>318</v>
      </c>
      <c r="E30" s="67">
        <v>2019</v>
      </c>
      <c r="F30" s="54">
        <v>2019</v>
      </c>
      <c r="G30" s="129">
        <v>62200</v>
      </c>
      <c r="H30" s="129">
        <v>56920.6</v>
      </c>
      <c r="I30" s="129">
        <v>62200</v>
      </c>
      <c r="J30" s="42">
        <v>54639.432000000001</v>
      </c>
      <c r="K30" s="77" t="s">
        <v>16</v>
      </c>
      <c r="L30" s="130" t="s">
        <v>184</v>
      </c>
      <c r="O30" s="87"/>
    </row>
    <row r="31" spans="2:15" ht="38.25" customHeight="1">
      <c r="B31" s="128">
        <v>24</v>
      </c>
      <c r="C31" s="74" t="s">
        <v>294</v>
      </c>
      <c r="D31" s="124" t="s">
        <v>314</v>
      </c>
      <c r="E31" s="67">
        <v>2019</v>
      </c>
      <c r="F31" s="54">
        <v>2020</v>
      </c>
      <c r="G31" s="129">
        <v>1190800</v>
      </c>
      <c r="H31" s="129">
        <v>1089470.8</v>
      </c>
      <c r="I31" s="129">
        <v>600000</v>
      </c>
      <c r="J31" s="42">
        <f>321023.429+10816.9</f>
        <v>331840.32900000003</v>
      </c>
      <c r="K31" s="77" t="s">
        <v>76</v>
      </c>
      <c r="L31" s="130" t="s">
        <v>293</v>
      </c>
      <c r="O31" s="87"/>
    </row>
    <row r="32" spans="2:15" ht="38.25" customHeight="1">
      <c r="B32" s="128">
        <v>25</v>
      </c>
      <c r="C32" s="74" t="s">
        <v>295</v>
      </c>
      <c r="D32" s="124" t="s">
        <v>309</v>
      </c>
      <c r="E32" s="67">
        <v>2019</v>
      </c>
      <c r="F32" s="54">
        <v>2020</v>
      </c>
      <c r="G32" s="129">
        <v>875000</v>
      </c>
      <c r="H32" s="129">
        <v>874000</v>
      </c>
      <c r="I32" s="129">
        <v>500000</v>
      </c>
      <c r="J32" s="42">
        <f>270047.111+20100</f>
        <v>290147.11099999998</v>
      </c>
      <c r="K32" s="77" t="s">
        <v>76</v>
      </c>
      <c r="L32" s="130" t="s">
        <v>78</v>
      </c>
      <c r="O32" s="87"/>
    </row>
    <row r="33" spans="1:15" ht="38.25" customHeight="1">
      <c r="B33" s="128">
        <v>26</v>
      </c>
      <c r="C33" s="74" t="s">
        <v>297</v>
      </c>
      <c r="D33" s="124" t="s">
        <v>310</v>
      </c>
      <c r="E33" s="67">
        <v>2019</v>
      </c>
      <c r="F33" s="67">
        <v>2019</v>
      </c>
      <c r="G33" s="129">
        <v>785000</v>
      </c>
      <c r="H33" s="129">
        <v>701000.7</v>
      </c>
      <c r="I33" s="129">
        <v>785000</v>
      </c>
      <c r="J33" s="42">
        <f>248497.957+1500+10309.936</f>
        <v>260307.89299999998</v>
      </c>
      <c r="K33" s="77" t="s">
        <v>76</v>
      </c>
      <c r="L33" s="130" t="s">
        <v>296</v>
      </c>
      <c r="O33" s="87"/>
    </row>
    <row r="34" spans="1:15" ht="38.25" customHeight="1">
      <c r="B34" s="128">
        <v>27</v>
      </c>
      <c r="C34" s="75" t="s">
        <v>298</v>
      </c>
      <c r="D34" s="124" t="s">
        <v>312</v>
      </c>
      <c r="E34" s="67">
        <v>2019</v>
      </c>
      <c r="F34" s="54">
        <v>2020</v>
      </c>
      <c r="G34" s="129">
        <v>1400000</v>
      </c>
      <c r="H34" s="129">
        <f>1028033.3</f>
        <v>1028033.3</v>
      </c>
      <c r="I34" s="129">
        <v>800000</v>
      </c>
      <c r="J34" s="42">
        <v>274370.39299999998</v>
      </c>
      <c r="K34" s="77" t="s">
        <v>76</v>
      </c>
      <c r="L34" s="130" t="s">
        <v>9</v>
      </c>
      <c r="O34" s="87"/>
    </row>
    <row r="35" spans="1:15" ht="38.25" customHeight="1">
      <c r="B35" s="128">
        <v>28</v>
      </c>
      <c r="C35" s="74" t="s">
        <v>300</v>
      </c>
      <c r="D35" s="124" t="s">
        <v>319</v>
      </c>
      <c r="E35" s="67">
        <v>2019</v>
      </c>
      <c r="F35" s="54">
        <v>2020</v>
      </c>
      <c r="G35" s="129">
        <v>1700000</v>
      </c>
      <c r="H35" s="129">
        <v>1595084.1</v>
      </c>
      <c r="I35" s="129">
        <v>850000</v>
      </c>
      <c r="J35" s="42">
        <v>491137.56699999998</v>
      </c>
      <c r="K35" s="77" t="s">
        <v>76</v>
      </c>
      <c r="L35" s="130" t="s">
        <v>299</v>
      </c>
      <c r="O35" s="87"/>
    </row>
    <row r="36" spans="1:15" ht="51.75" customHeight="1">
      <c r="B36" s="128">
        <v>29</v>
      </c>
      <c r="C36" s="74" t="s">
        <v>304</v>
      </c>
      <c r="D36" s="124" t="s">
        <v>315</v>
      </c>
      <c r="E36" s="67">
        <v>2019</v>
      </c>
      <c r="F36" s="67">
        <v>2019</v>
      </c>
      <c r="G36" s="129">
        <v>33000</v>
      </c>
      <c r="H36" s="129">
        <v>32900</v>
      </c>
      <c r="I36" s="129">
        <v>33000</v>
      </c>
      <c r="J36" s="42">
        <v>30660</v>
      </c>
      <c r="K36" s="77" t="s">
        <v>303</v>
      </c>
      <c r="L36" s="130" t="s">
        <v>302</v>
      </c>
      <c r="O36" s="87"/>
    </row>
    <row r="37" spans="1:15" ht="51.75" customHeight="1">
      <c r="B37" s="128">
        <v>30</v>
      </c>
      <c r="C37" s="74" t="s">
        <v>305</v>
      </c>
      <c r="D37" s="124" t="s">
        <v>316</v>
      </c>
      <c r="E37" s="67">
        <v>2019</v>
      </c>
      <c r="F37" s="67">
        <v>2019</v>
      </c>
      <c r="G37" s="129">
        <v>33000</v>
      </c>
      <c r="H37" s="129">
        <v>32900</v>
      </c>
      <c r="I37" s="129">
        <v>33000</v>
      </c>
      <c r="J37" s="42">
        <v>30845</v>
      </c>
      <c r="K37" s="77" t="s">
        <v>303</v>
      </c>
      <c r="L37" s="130" t="s">
        <v>302</v>
      </c>
      <c r="O37" s="87"/>
    </row>
    <row r="38" spans="1:15" ht="51.75" customHeight="1">
      <c r="B38" s="128">
        <v>31</v>
      </c>
      <c r="C38" s="74" t="s">
        <v>306</v>
      </c>
      <c r="D38" s="124" t="s">
        <v>317</v>
      </c>
      <c r="E38" s="67">
        <v>2019</v>
      </c>
      <c r="F38" s="67">
        <v>2019</v>
      </c>
      <c r="G38" s="129">
        <v>33000</v>
      </c>
      <c r="H38" s="129">
        <v>32900</v>
      </c>
      <c r="I38" s="129">
        <v>33000</v>
      </c>
      <c r="J38" s="42">
        <v>30845</v>
      </c>
      <c r="K38" s="77" t="s">
        <v>303</v>
      </c>
      <c r="L38" s="130" t="s">
        <v>302</v>
      </c>
      <c r="O38" s="87"/>
    </row>
    <row r="39" spans="1:15" ht="17.25" customHeight="1">
      <c r="B39" s="117"/>
      <c r="C39" s="67" t="s">
        <v>6</v>
      </c>
      <c r="D39" s="67"/>
      <c r="E39" s="67"/>
      <c r="F39" s="118"/>
      <c r="G39" s="35">
        <f>SUM(G6:G38)</f>
        <v>41292100</v>
      </c>
      <c r="H39" s="35">
        <f t="shared" ref="H39:I39" si="0">SUM(H6:H38)</f>
        <v>37569956.373999998</v>
      </c>
      <c r="I39" s="35">
        <f t="shared" si="0"/>
        <v>22915300</v>
      </c>
      <c r="J39" s="35">
        <f>SUM(J6:J38)</f>
        <v>17880372.605</v>
      </c>
      <c r="K39" s="78"/>
      <c r="L39" s="120"/>
    </row>
    <row r="40" spans="1:15" ht="17.25" customHeight="1">
      <c r="B40" s="36"/>
      <c r="C40" s="37"/>
      <c r="D40" s="37"/>
      <c r="E40" s="37"/>
      <c r="F40" s="38"/>
      <c r="G40" s="39"/>
      <c r="H40" s="39"/>
      <c r="I40" s="39"/>
      <c r="J40" s="39"/>
      <c r="K40" s="79"/>
      <c r="L40" s="40"/>
    </row>
    <row r="41" spans="1:15" ht="33.75" customHeight="1">
      <c r="A41" s="153" t="s">
        <v>14</v>
      </c>
      <c r="B41" s="153"/>
      <c r="C41" s="153"/>
      <c r="D41" s="153"/>
      <c r="E41" s="153"/>
      <c r="F41" s="153"/>
      <c r="G41" s="153"/>
      <c r="H41" s="153"/>
      <c r="I41" s="153"/>
      <c r="J41" s="153"/>
      <c r="K41" s="153"/>
      <c r="L41" s="153"/>
      <c r="M41" s="153"/>
    </row>
    <row r="42" spans="1:15" ht="33.75" customHeight="1">
      <c r="J42" s="131"/>
      <c r="K42" s="131"/>
    </row>
    <row r="43" spans="1:15" ht="33.75" customHeight="1">
      <c r="J43" s="131"/>
    </row>
    <row r="44" spans="1:15" ht="33.75" customHeight="1">
      <c r="J44" s="131"/>
    </row>
    <row r="45" spans="1:15" ht="33.75" customHeight="1">
      <c r="J45" s="62"/>
    </row>
    <row r="46" spans="1:15" ht="33.75" customHeight="1">
      <c r="J46" s="86"/>
    </row>
  </sheetData>
  <mergeCells count="22">
    <mergeCell ref="A41:M41"/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C6:C7"/>
    <mergeCell ref="B6:B7"/>
    <mergeCell ref="G6:G7"/>
    <mergeCell ref="I6:I7"/>
    <mergeCell ref="I14:I15"/>
    <mergeCell ref="B14:B15"/>
    <mergeCell ref="C14:C15"/>
    <mergeCell ref="E14:E15"/>
    <mergeCell ref="F14:F15"/>
    <mergeCell ref="G14:G15"/>
  </mergeCells>
  <pageMargins left="0.11811023622047245" right="0" top="0.55118110236220474" bottom="0.55118110236220474" header="0.31496062992125984" footer="0.31496062992125984"/>
  <pageSetup paperSize="9" scale="9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0"/>
  <sheetViews>
    <sheetView topLeftCell="A10" workbookViewId="0">
      <selection activeCell="I20" sqref="I20"/>
    </sheetView>
  </sheetViews>
  <sheetFormatPr defaultRowHeight="33.75" customHeight="1"/>
  <cols>
    <col min="1" max="1" width="2" style="31" customWidth="1"/>
    <col min="2" max="2" width="3.140625" style="32" customWidth="1"/>
    <col min="3" max="3" width="30.28515625" style="31" customWidth="1"/>
    <col min="4" max="5" width="11.28515625" style="55" customWidth="1"/>
    <col min="6" max="6" width="8.85546875" style="55" customWidth="1"/>
    <col min="7" max="7" width="10.42578125" style="33" customWidth="1"/>
    <col min="8" max="9" width="11.28515625" style="33" customWidth="1"/>
    <col min="10" max="10" width="11.5703125" style="33" customWidth="1"/>
    <col min="11" max="11" width="30" style="31" customWidth="1"/>
    <col min="12" max="12" width="15.42578125" style="31" customWidth="1"/>
    <col min="13" max="13" width="9.140625" style="31"/>
    <col min="14" max="14" width="10" style="31" bestFit="1" customWidth="1"/>
    <col min="15" max="16384" width="9.140625" style="31"/>
  </cols>
  <sheetData>
    <row r="1" spans="2:14" ht="21.75" customHeight="1">
      <c r="C1" s="154" t="s">
        <v>273</v>
      </c>
      <c r="D1" s="154"/>
      <c r="E1" s="154"/>
      <c r="F1" s="154"/>
      <c r="G1" s="154"/>
      <c r="H1" s="154"/>
      <c r="I1" s="154"/>
      <c r="J1" s="154"/>
      <c r="K1" s="154"/>
      <c r="L1" s="154"/>
    </row>
    <row r="2" spans="2:14" ht="18.75" customHeight="1"/>
    <row r="3" spans="2:14" ht="15.75" customHeight="1">
      <c r="C3" s="44">
        <v>43738</v>
      </c>
      <c r="D3" s="56"/>
      <c r="E3" s="56"/>
      <c r="L3" s="34" t="s">
        <v>7</v>
      </c>
    </row>
    <row r="4" spans="2:14" ht="33.75" customHeight="1">
      <c r="B4" s="155" t="s">
        <v>0</v>
      </c>
      <c r="C4" s="156" t="s">
        <v>1</v>
      </c>
      <c r="D4" s="142" t="s">
        <v>19</v>
      </c>
      <c r="E4" s="142" t="s">
        <v>22</v>
      </c>
      <c r="F4" s="142"/>
      <c r="G4" s="156" t="s">
        <v>5</v>
      </c>
      <c r="H4" s="156" t="s">
        <v>2</v>
      </c>
      <c r="I4" s="156" t="s">
        <v>27</v>
      </c>
      <c r="J4" s="142" t="s">
        <v>15</v>
      </c>
      <c r="K4" s="156" t="s">
        <v>3</v>
      </c>
      <c r="L4" s="156" t="s">
        <v>4</v>
      </c>
    </row>
    <row r="5" spans="2:14" ht="24.75" customHeight="1">
      <c r="B5" s="155"/>
      <c r="C5" s="156"/>
      <c r="D5" s="142"/>
      <c r="E5" s="64" t="s">
        <v>20</v>
      </c>
      <c r="F5" s="64" t="s">
        <v>21</v>
      </c>
      <c r="G5" s="156"/>
      <c r="H5" s="156"/>
      <c r="I5" s="156"/>
      <c r="J5" s="142"/>
      <c r="K5" s="156"/>
      <c r="L5" s="156"/>
    </row>
    <row r="6" spans="2:14" ht="24.75" customHeight="1">
      <c r="B6" s="155">
        <v>1</v>
      </c>
      <c r="C6" s="160" t="s">
        <v>29</v>
      </c>
      <c r="D6" s="67" t="s">
        <v>25</v>
      </c>
      <c r="E6" s="67">
        <v>2018</v>
      </c>
      <c r="F6" s="54">
        <v>2019</v>
      </c>
      <c r="G6" s="159">
        <v>1334113</v>
      </c>
      <c r="H6" s="60">
        <v>1091891.8</v>
      </c>
      <c r="I6" s="70">
        <v>771891.8</v>
      </c>
      <c r="J6" s="71">
        <f>48393+100000+150000+150000+100000+50000+100000</f>
        <v>698393</v>
      </c>
      <c r="K6" s="41" t="s">
        <v>8</v>
      </c>
      <c r="L6" s="67" t="s">
        <v>24</v>
      </c>
      <c r="N6" s="49"/>
    </row>
    <row r="7" spans="2:14" ht="24.75" customHeight="1">
      <c r="B7" s="155"/>
      <c r="C7" s="160"/>
      <c r="D7" s="67" t="s">
        <v>25</v>
      </c>
      <c r="E7" s="67">
        <v>2018</v>
      </c>
      <c r="F7" s="54">
        <v>2019</v>
      </c>
      <c r="G7" s="159"/>
      <c r="H7" s="60">
        <v>242221.2</v>
      </c>
      <c r="I7" s="70">
        <v>112055.2</v>
      </c>
      <c r="J7" s="72">
        <v>112055.2</v>
      </c>
      <c r="K7" s="41" t="s">
        <v>8</v>
      </c>
      <c r="L7" s="67" t="s">
        <v>9</v>
      </c>
      <c r="N7" s="49"/>
    </row>
    <row r="8" spans="2:14" ht="64.5" customHeight="1">
      <c r="B8" s="82">
        <v>2</v>
      </c>
      <c r="C8" s="73" t="s">
        <v>70</v>
      </c>
      <c r="D8" s="67" t="s">
        <v>81</v>
      </c>
      <c r="E8" s="67">
        <v>2019</v>
      </c>
      <c r="F8" s="54">
        <v>2019</v>
      </c>
      <c r="G8" s="81">
        <v>362200</v>
      </c>
      <c r="H8" s="60">
        <v>353330</v>
      </c>
      <c r="I8" s="70">
        <v>362200</v>
      </c>
      <c r="J8" s="71">
        <f>50000+35000+50000+26000+15665</f>
        <v>176665</v>
      </c>
      <c r="K8" s="41" t="s">
        <v>69</v>
      </c>
      <c r="L8" s="67" t="s">
        <v>9</v>
      </c>
      <c r="N8" s="49"/>
    </row>
    <row r="9" spans="2:14" ht="53.25" customHeight="1">
      <c r="B9" s="84">
        <v>3</v>
      </c>
      <c r="C9" s="24" t="s">
        <v>97</v>
      </c>
      <c r="D9" s="67" t="s">
        <v>101</v>
      </c>
      <c r="E9" s="67">
        <v>2019</v>
      </c>
      <c r="F9" s="54">
        <v>2020</v>
      </c>
      <c r="G9" s="85">
        <v>300000</v>
      </c>
      <c r="H9" s="60">
        <v>294233.2</v>
      </c>
      <c r="I9" s="70">
        <v>243878.3</v>
      </c>
      <c r="J9" s="71">
        <f>50000+9750+50000+100000</f>
        <v>209750</v>
      </c>
      <c r="K9" s="41" t="s">
        <v>100</v>
      </c>
      <c r="L9" s="67" t="s">
        <v>99</v>
      </c>
      <c r="N9" s="49"/>
    </row>
    <row r="10" spans="2:14" ht="31.5" customHeight="1">
      <c r="B10" s="84">
        <v>4</v>
      </c>
      <c r="C10" s="24" t="s">
        <v>98</v>
      </c>
      <c r="D10" s="67" t="s">
        <v>102</v>
      </c>
      <c r="E10" s="67">
        <v>2019</v>
      </c>
      <c r="F10" s="54">
        <v>2019</v>
      </c>
      <c r="G10" s="85">
        <v>47500</v>
      </c>
      <c r="H10" s="60">
        <v>47444.3</v>
      </c>
      <c r="I10" s="70">
        <v>47500</v>
      </c>
      <c r="J10" s="71">
        <f>15000+27568.9</f>
        <v>42568.9</v>
      </c>
      <c r="K10" s="41" t="s">
        <v>69</v>
      </c>
      <c r="L10" s="67" t="s">
        <v>12</v>
      </c>
      <c r="N10" s="49"/>
    </row>
    <row r="11" spans="2:14" ht="66.75" customHeight="1">
      <c r="B11" s="117">
        <v>5</v>
      </c>
      <c r="C11" s="115" t="s">
        <v>187</v>
      </c>
      <c r="D11" s="67" t="s">
        <v>188</v>
      </c>
      <c r="E11" s="67">
        <v>2019</v>
      </c>
      <c r="F11" s="54">
        <v>2019</v>
      </c>
      <c r="G11" s="119">
        <v>129000</v>
      </c>
      <c r="H11" s="60">
        <v>128132.2</v>
      </c>
      <c r="I11" s="70">
        <v>129000</v>
      </c>
      <c r="J11" s="71">
        <f>38439.7+25813.7+30000</f>
        <v>94253.4</v>
      </c>
      <c r="K11" s="41" t="s">
        <v>69</v>
      </c>
      <c r="L11" s="67" t="s">
        <v>12</v>
      </c>
      <c r="N11" s="49"/>
    </row>
    <row r="12" spans="2:14" ht="53.25" customHeight="1">
      <c r="B12" s="117">
        <v>6</v>
      </c>
      <c r="C12" s="115" t="s">
        <v>236</v>
      </c>
      <c r="D12" s="67" t="s">
        <v>235</v>
      </c>
      <c r="E12" s="67">
        <v>2019</v>
      </c>
      <c r="F12" s="54">
        <v>2019</v>
      </c>
      <c r="G12" s="119">
        <v>130000</v>
      </c>
      <c r="H12" s="60">
        <v>124950</v>
      </c>
      <c r="I12" s="70">
        <v>130000</v>
      </c>
      <c r="J12" s="71">
        <f>60956.5+57134.4+1500</f>
        <v>119590.9</v>
      </c>
      <c r="K12" s="41" t="s">
        <v>8</v>
      </c>
      <c r="L12" s="67" t="s">
        <v>234</v>
      </c>
      <c r="N12" s="49"/>
    </row>
    <row r="13" spans="2:14" ht="39" customHeight="1">
      <c r="B13" s="117">
        <v>7</v>
      </c>
      <c r="C13" s="116" t="s">
        <v>258</v>
      </c>
      <c r="D13" s="114" t="s">
        <v>259</v>
      </c>
      <c r="E13" s="67">
        <v>2019</v>
      </c>
      <c r="F13" s="54">
        <v>2019</v>
      </c>
      <c r="G13" s="119">
        <v>60000</v>
      </c>
      <c r="H13" s="60">
        <v>60000</v>
      </c>
      <c r="I13" s="70">
        <v>60000</v>
      </c>
      <c r="J13" s="71">
        <v>30000</v>
      </c>
      <c r="K13" s="41" t="s">
        <v>69</v>
      </c>
      <c r="L13" s="67" t="s">
        <v>257</v>
      </c>
      <c r="N13" s="49"/>
    </row>
    <row r="14" spans="2:14" ht="39" customHeight="1">
      <c r="B14" s="117">
        <v>8</v>
      </c>
      <c r="C14" s="115" t="s">
        <v>260</v>
      </c>
      <c r="D14" s="114" t="s">
        <v>261</v>
      </c>
      <c r="E14" s="67">
        <v>2019</v>
      </c>
      <c r="F14" s="54">
        <v>2020</v>
      </c>
      <c r="G14" s="119">
        <v>1200000</v>
      </c>
      <c r="H14" s="60">
        <v>1194194.5</v>
      </c>
      <c r="I14" s="70">
        <v>720000</v>
      </c>
      <c r="J14" s="71">
        <f>200000+200000+100000</f>
        <v>500000</v>
      </c>
      <c r="K14" s="41" t="s">
        <v>69</v>
      </c>
      <c r="L14" s="67" t="s">
        <v>24</v>
      </c>
      <c r="N14" s="49"/>
    </row>
    <row r="15" spans="2:14" ht="27.75" customHeight="1">
      <c r="B15" s="161" t="s">
        <v>6</v>
      </c>
      <c r="C15" s="161"/>
      <c r="D15" s="121"/>
      <c r="E15" s="121"/>
      <c r="F15" s="67"/>
      <c r="G15" s="48">
        <f>SUM(G6:G14)</f>
        <v>3562813</v>
      </c>
      <c r="H15" s="48">
        <f t="shared" ref="H15:J15" si="0">SUM(H6:H14)</f>
        <v>3536397.2</v>
      </c>
      <c r="I15" s="48">
        <f t="shared" si="0"/>
        <v>2576525.2999999998</v>
      </c>
      <c r="J15" s="48">
        <f t="shared" si="0"/>
        <v>1983276.3999999997</v>
      </c>
      <c r="K15" s="67"/>
      <c r="L15" s="67"/>
    </row>
    <row r="16" spans="2:14" ht="33.75" customHeight="1">
      <c r="J16" s="46"/>
    </row>
    <row r="17" spans="1:13" ht="33.75" customHeight="1">
      <c r="A17" s="153" t="s">
        <v>10</v>
      </c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</row>
    <row r="18" spans="1:13" ht="33.75" customHeight="1">
      <c r="J18" s="46"/>
    </row>
    <row r="19" spans="1:13" ht="33.75" customHeight="1">
      <c r="J19" s="46"/>
    </row>
    <row r="20" spans="1:13" ht="33.75" customHeight="1">
      <c r="J20" s="46"/>
    </row>
  </sheetData>
  <mergeCells count="16">
    <mergeCell ref="C1:L1"/>
    <mergeCell ref="B4:B5"/>
    <mergeCell ref="C4:C5"/>
    <mergeCell ref="G4:G5"/>
    <mergeCell ref="H4:H5"/>
    <mergeCell ref="J4:J5"/>
    <mergeCell ref="K4:K5"/>
    <mergeCell ref="L4:L5"/>
    <mergeCell ref="I4:I5"/>
    <mergeCell ref="D4:D5"/>
    <mergeCell ref="E4:F4"/>
    <mergeCell ref="A17:M17"/>
    <mergeCell ref="G6:G7"/>
    <mergeCell ref="C6:C7"/>
    <mergeCell ref="B6:B7"/>
    <mergeCell ref="B15:C15"/>
  </mergeCells>
  <pageMargins left="0.31496062992125984" right="0" top="0.35433070866141736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O8" sqref="O8"/>
    </sheetView>
  </sheetViews>
  <sheetFormatPr defaultRowHeight="33.75" customHeight="1"/>
  <cols>
    <col min="1" max="1" width="4.85546875" style="12" customWidth="1"/>
    <col min="2" max="2" width="3.140625" style="12" customWidth="1"/>
    <col min="3" max="3" width="32" style="12" customWidth="1"/>
    <col min="4" max="4" width="11.7109375" style="57" customWidth="1"/>
    <col min="5" max="5" width="9.5703125" style="57" customWidth="1"/>
    <col min="6" max="6" width="8.85546875" style="57" customWidth="1"/>
    <col min="7" max="7" width="11.140625" style="11" customWidth="1"/>
    <col min="8" max="10" width="10.140625" style="11" customWidth="1"/>
    <col min="11" max="11" width="24.28515625" style="12" customWidth="1"/>
    <col min="12" max="12" width="15.42578125" style="12" customWidth="1"/>
    <col min="13" max="16384" width="9.140625" style="12"/>
  </cols>
  <sheetData>
    <row r="1" spans="2:15" ht="21.75" customHeight="1">
      <c r="C1" s="141" t="s">
        <v>274</v>
      </c>
      <c r="D1" s="141"/>
      <c r="E1" s="141"/>
      <c r="F1" s="141"/>
      <c r="G1" s="141"/>
      <c r="H1" s="141"/>
      <c r="I1" s="141"/>
      <c r="J1" s="141"/>
      <c r="K1" s="141"/>
      <c r="L1" s="141"/>
    </row>
    <row r="2" spans="2:15" ht="18.75" customHeight="1"/>
    <row r="3" spans="2:15" ht="15.75" customHeight="1">
      <c r="C3" s="44">
        <v>43738</v>
      </c>
      <c r="D3" s="52"/>
      <c r="E3" s="52"/>
      <c r="L3" s="1" t="s">
        <v>7</v>
      </c>
    </row>
    <row r="4" spans="2:15" ht="33.75" customHeight="1">
      <c r="B4" s="169" t="s">
        <v>0</v>
      </c>
      <c r="C4" s="142" t="s">
        <v>1</v>
      </c>
      <c r="D4" s="142" t="s">
        <v>19</v>
      </c>
      <c r="E4" s="142" t="s">
        <v>22</v>
      </c>
      <c r="F4" s="142"/>
      <c r="G4" s="142" t="s">
        <v>5</v>
      </c>
      <c r="H4" s="142" t="s">
        <v>2</v>
      </c>
      <c r="I4" s="142" t="s">
        <v>28</v>
      </c>
      <c r="J4" s="142" t="s">
        <v>15</v>
      </c>
      <c r="K4" s="142" t="s">
        <v>3</v>
      </c>
      <c r="L4" s="142" t="s">
        <v>4</v>
      </c>
    </row>
    <row r="5" spans="2:15" ht="24.75" customHeight="1">
      <c r="B5" s="169"/>
      <c r="C5" s="142"/>
      <c r="D5" s="142"/>
      <c r="E5" s="50" t="s">
        <v>20</v>
      </c>
      <c r="F5" s="50" t="s">
        <v>21</v>
      </c>
      <c r="G5" s="142"/>
      <c r="H5" s="142"/>
      <c r="I5" s="142"/>
      <c r="J5" s="142"/>
      <c r="K5" s="142"/>
      <c r="L5" s="142"/>
    </row>
    <row r="6" spans="2:15" ht="31.5" customHeight="1">
      <c r="B6" s="66">
        <v>1</v>
      </c>
      <c r="C6" s="10" t="s">
        <v>13</v>
      </c>
      <c r="D6" s="58"/>
      <c r="E6" s="58">
        <v>2018</v>
      </c>
      <c r="F6" s="53">
        <v>2019</v>
      </c>
      <c r="G6" s="15">
        <v>250000</v>
      </c>
      <c r="H6" s="14">
        <v>249619.5</v>
      </c>
      <c r="I6" s="14">
        <v>99619.199999999997</v>
      </c>
      <c r="J6" s="43">
        <f>60000+39619.2</f>
        <v>99619.199999999997</v>
      </c>
      <c r="K6" s="59" t="s">
        <v>16</v>
      </c>
      <c r="L6" s="2" t="s">
        <v>12</v>
      </c>
      <c r="N6" s="18"/>
      <c r="O6" s="18"/>
    </row>
    <row r="7" spans="2:15" ht="31.5" customHeight="1">
      <c r="B7" s="66">
        <v>2</v>
      </c>
      <c r="C7" s="2" t="s">
        <v>67</v>
      </c>
      <c r="D7" s="58"/>
      <c r="E7" s="58">
        <v>2018</v>
      </c>
      <c r="F7" s="53">
        <v>2019</v>
      </c>
      <c r="G7" s="15">
        <v>170700</v>
      </c>
      <c r="H7" s="14"/>
      <c r="I7" s="14">
        <v>38731.599999999999</v>
      </c>
      <c r="J7" s="43">
        <v>38731.599999999999</v>
      </c>
      <c r="K7" s="59" t="s">
        <v>16</v>
      </c>
      <c r="L7" s="59" t="s">
        <v>68</v>
      </c>
      <c r="N7" s="18"/>
      <c r="O7" s="18"/>
    </row>
    <row r="8" spans="2:15" ht="31.5" customHeight="1">
      <c r="B8" s="66">
        <v>3</v>
      </c>
      <c r="C8" s="73" t="s">
        <v>91</v>
      </c>
      <c r="D8" s="58" t="s">
        <v>96</v>
      </c>
      <c r="E8" s="58">
        <v>2019</v>
      </c>
      <c r="F8" s="53">
        <v>2019</v>
      </c>
      <c r="G8" s="15">
        <v>80000</v>
      </c>
      <c r="H8" s="14">
        <v>79695.199999999997</v>
      </c>
      <c r="I8" s="14">
        <v>80000</v>
      </c>
      <c r="J8" s="43">
        <v>70000</v>
      </c>
      <c r="K8" s="59" t="s">
        <v>16</v>
      </c>
      <c r="L8" s="2" t="s">
        <v>12</v>
      </c>
      <c r="N8" s="18"/>
      <c r="O8" s="18"/>
    </row>
    <row r="9" spans="2:15" ht="31.5" customHeight="1">
      <c r="B9" s="66">
        <v>4</v>
      </c>
      <c r="C9" s="74" t="s">
        <v>92</v>
      </c>
      <c r="D9" s="58" t="s">
        <v>95</v>
      </c>
      <c r="E9" s="58">
        <v>2019</v>
      </c>
      <c r="F9" s="53">
        <v>2019</v>
      </c>
      <c r="G9" s="15">
        <v>22000</v>
      </c>
      <c r="H9" s="14">
        <v>21991.4</v>
      </c>
      <c r="I9" s="14">
        <v>22000</v>
      </c>
      <c r="J9" s="43">
        <f>10000+11612.4+265.3+113.7</f>
        <v>21991.4</v>
      </c>
      <c r="K9" s="59" t="s">
        <v>16</v>
      </c>
      <c r="L9" s="2" t="s">
        <v>12</v>
      </c>
      <c r="N9" s="18"/>
      <c r="O9" s="18"/>
    </row>
    <row r="10" spans="2:15" ht="31.5" customHeight="1">
      <c r="B10" s="66">
        <v>5</v>
      </c>
      <c r="C10" s="73" t="s">
        <v>93</v>
      </c>
      <c r="D10" s="58" t="s">
        <v>94</v>
      </c>
      <c r="E10" s="58">
        <v>2019</v>
      </c>
      <c r="F10" s="53">
        <v>2019</v>
      </c>
      <c r="G10" s="15">
        <v>43200</v>
      </c>
      <c r="H10" s="14">
        <v>39928</v>
      </c>
      <c r="I10" s="14">
        <v>43200</v>
      </c>
      <c r="J10" s="43">
        <f>10000+29017.9+480.1+205.7</f>
        <v>39703.699999999997</v>
      </c>
      <c r="K10" s="59" t="s">
        <v>16</v>
      </c>
      <c r="L10" s="2" t="s">
        <v>12</v>
      </c>
      <c r="N10" s="18"/>
      <c r="O10" s="18"/>
    </row>
    <row r="11" spans="2:15" ht="31.5" customHeight="1">
      <c r="B11" s="66">
        <v>6</v>
      </c>
      <c r="C11" s="93" t="s">
        <v>180</v>
      </c>
      <c r="D11" s="57" t="s">
        <v>181</v>
      </c>
      <c r="E11" s="58">
        <v>2019</v>
      </c>
      <c r="F11" s="53">
        <v>2019</v>
      </c>
      <c r="G11" s="15">
        <v>65000</v>
      </c>
      <c r="H11" s="14">
        <v>64877.2</v>
      </c>
      <c r="I11" s="14">
        <v>65000</v>
      </c>
      <c r="J11" s="43">
        <v>40000</v>
      </c>
      <c r="K11" s="59" t="s">
        <v>76</v>
      </c>
      <c r="L11" s="2" t="s">
        <v>99</v>
      </c>
      <c r="N11" s="18"/>
      <c r="O11" s="18"/>
    </row>
    <row r="12" spans="2:15" ht="31.5" customHeight="1">
      <c r="B12" s="66">
        <v>7</v>
      </c>
      <c r="C12" s="10" t="s">
        <v>182</v>
      </c>
      <c r="D12" s="58"/>
      <c r="E12" s="58">
        <v>2018</v>
      </c>
      <c r="F12" s="53">
        <v>2019</v>
      </c>
      <c r="G12" s="15">
        <v>263700</v>
      </c>
      <c r="H12" s="14"/>
      <c r="I12" s="14">
        <v>149572.1</v>
      </c>
      <c r="J12" s="43">
        <v>149572.1</v>
      </c>
      <c r="K12" s="59" t="s">
        <v>16</v>
      </c>
      <c r="L12" s="2" t="s">
        <v>99</v>
      </c>
      <c r="N12" s="18"/>
      <c r="O12" s="18"/>
    </row>
    <row r="13" spans="2:15" ht="22.5" customHeight="1">
      <c r="B13" s="170">
        <v>8</v>
      </c>
      <c r="C13" s="172" t="s">
        <v>248</v>
      </c>
      <c r="D13" s="174" t="s">
        <v>250</v>
      </c>
      <c r="E13" s="176">
        <v>2019</v>
      </c>
      <c r="F13" s="162">
        <v>2020</v>
      </c>
      <c r="G13" s="164">
        <v>175000</v>
      </c>
      <c r="H13" s="166">
        <v>150792.6</v>
      </c>
      <c r="I13" s="166">
        <v>115000</v>
      </c>
      <c r="J13" s="43">
        <v>1500</v>
      </c>
      <c r="K13" s="59" t="s">
        <v>16</v>
      </c>
      <c r="L13" s="2" t="s">
        <v>249</v>
      </c>
      <c r="N13" s="18"/>
      <c r="O13" s="18"/>
    </row>
    <row r="14" spans="2:15" ht="22.5" customHeight="1">
      <c r="B14" s="171"/>
      <c r="C14" s="173"/>
      <c r="D14" s="175"/>
      <c r="E14" s="177"/>
      <c r="F14" s="163"/>
      <c r="G14" s="165"/>
      <c r="H14" s="167"/>
      <c r="I14" s="167"/>
      <c r="J14" s="43">
        <v>70000</v>
      </c>
      <c r="K14" s="59" t="s">
        <v>16</v>
      </c>
      <c r="L14" s="2" t="s">
        <v>68</v>
      </c>
      <c r="N14" s="18"/>
      <c r="O14" s="18"/>
    </row>
    <row r="15" spans="2:15" ht="17.25" customHeight="1">
      <c r="B15" s="29"/>
      <c r="C15" s="4" t="s">
        <v>6</v>
      </c>
      <c r="D15" s="4"/>
      <c r="E15" s="4"/>
      <c r="F15" s="50"/>
      <c r="G15" s="16">
        <f>SUM(G6:G13)</f>
        <v>1069600</v>
      </c>
      <c r="H15" s="16">
        <f t="shared" ref="H15:I15" si="0">SUM(H6:H13)</f>
        <v>606903.9</v>
      </c>
      <c r="I15" s="16">
        <f t="shared" si="0"/>
        <v>613122.9</v>
      </c>
      <c r="J15" s="16">
        <f>SUM(J6:J14)</f>
        <v>531118</v>
      </c>
      <c r="K15" s="3"/>
      <c r="L15" s="2"/>
    </row>
    <row r="16" spans="2:15" ht="17.25" customHeight="1">
      <c r="B16" s="5"/>
      <c r="C16" s="6"/>
      <c r="D16" s="6"/>
      <c r="E16" s="6"/>
      <c r="F16" s="13"/>
      <c r="G16" s="7"/>
      <c r="H16" s="7"/>
      <c r="I16" s="7"/>
      <c r="J16" s="7"/>
      <c r="K16" s="8"/>
      <c r="L16" s="9"/>
    </row>
    <row r="17" spans="1:13" ht="24.75" customHeight="1">
      <c r="J17" s="47"/>
      <c r="K17" s="63"/>
    </row>
    <row r="18" spans="1:13" ht="33.75" customHeight="1">
      <c r="J18" s="47"/>
    </row>
    <row r="19" spans="1:13" ht="33.75" customHeight="1">
      <c r="A19" s="168" t="s">
        <v>10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</row>
  </sheetData>
  <mergeCells count="20">
    <mergeCell ref="C1:L1"/>
    <mergeCell ref="B4:B5"/>
    <mergeCell ref="C4:C5"/>
    <mergeCell ref="G4:G5"/>
    <mergeCell ref="H4:H5"/>
    <mergeCell ref="J4:J5"/>
    <mergeCell ref="K4:K5"/>
    <mergeCell ref="L4:L5"/>
    <mergeCell ref="D4:D5"/>
    <mergeCell ref="E4:F4"/>
    <mergeCell ref="I4:I5"/>
    <mergeCell ref="F13:F14"/>
    <mergeCell ref="G13:G14"/>
    <mergeCell ref="H13:H14"/>
    <mergeCell ref="I13:I14"/>
    <mergeCell ref="A19:M19"/>
    <mergeCell ref="B13:B14"/>
    <mergeCell ref="C13:C14"/>
    <mergeCell ref="D13:D14"/>
    <mergeCell ref="E13:E14"/>
  </mergeCells>
  <pageMargins left="0.31496062992125984" right="0" top="0.55118110236220474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ОНТ</vt:lpstr>
      <vt:lpstr>UT</vt:lpstr>
      <vt:lpstr>ONHS</vt:lpstr>
      <vt:lpstr>ZSan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Bayarmaa</dc:creator>
  <cp:lastModifiedBy>Amgalanzaya</cp:lastModifiedBy>
  <cp:lastPrinted>2019-10-02T12:16:21Z</cp:lastPrinted>
  <dcterms:created xsi:type="dcterms:W3CDTF">2014-11-03T16:21:49Z</dcterms:created>
  <dcterms:modified xsi:type="dcterms:W3CDTF">2019-10-02T12:45:22Z</dcterms:modified>
</cp:coreProperties>
</file>