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9"/>
  </bookViews>
  <sheets>
    <sheet name="ОНТ" sheetId="2" r:id="rId1"/>
    <sheet name="UT" sheetId="3" r:id="rId2"/>
    <sheet name="ONHS" sheetId="4" r:id="rId3"/>
    <sheet name="ZSan" sheetId="5" r:id="rId4"/>
    <sheet name="Сангийн яам" sheetId="6" r:id="rId5"/>
    <sheet name="БХБЯ" sheetId="7" r:id="rId6"/>
    <sheet name="ХНХЯ" sheetId="8" r:id="rId7"/>
    <sheet name="БСШУСЯ" sheetId="9" r:id="rId8"/>
    <sheet name="ХХААЯ" sheetId="10" r:id="rId9"/>
    <sheet name="ЭМЯ" sheetId="11" r:id="rId10"/>
  </sheets>
  <calcPr calcId="125725"/>
</workbook>
</file>

<file path=xl/calcChain.xml><?xml version="1.0" encoding="utf-8"?>
<calcChain xmlns="http://schemas.openxmlformats.org/spreadsheetml/2006/main">
  <c r="G23" i="6"/>
  <c r="F23"/>
  <c r="E23"/>
  <c r="G14" i="9"/>
  <c r="G12" i="7"/>
  <c r="F14" i="9" l="1"/>
  <c r="E14"/>
  <c r="F12" i="7"/>
  <c r="E12"/>
  <c r="J13" i="5"/>
  <c r="J10" i="4"/>
  <c r="J8"/>
  <c r="J6"/>
  <c r="H13"/>
  <c r="I13"/>
  <c r="J9"/>
  <c r="J20" i="3"/>
  <c r="J23" s="1"/>
  <c r="H23"/>
  <c r="I23"/>
  <c r="G23"/>
  <c r="J7"/>
  <c r="J19"/>
  <c r="J16"/>
  <c r="J12"/>
  <c r="J18"/>
  <c r="G59" i="2"/>
  <c r="H59"/>
  <c r="I59"/>
  <c r="F59"/>
  <c r="I39"/>
  <c r="I53"/>
  <c r="I28"/>
  <c r="I47"/>
  <c r="I21"/>
  <c r="I17"/>
  <c r="I45"/>
  <c r="I18"/>
  <c r="I30"/>
  <c r="I52"/>
  <c r="J13" i="4" l="1"/>
  <c r="G7" i="11" l="1"/>
  <c r="F7"/>
  <c r="E7"/>
  <c r="G7" i="10"/>
  <c r="F7"/>
  <c r="E7"/>
  <c r="H13" i="5"/>
  <c r="I13"/>
  <c r="G13"/>
  <c r="G13" i="4"/>
  <c r="J13" i="3"/>
  <c r="J15"/>
  <c r="I35" i="2"/>
  <c r="J10" i="5"/>
  <c r="J9"/>
  <c r="I16" i="2"/>
  <c r="I22"/>
  <c r="I23"/>
  <c r="I19"/>
  <c r="I10" l="1"/>
  <c r="G18" l="1"/>
  <c r="J6" i="5"/>
  <c r="I11" i="2"/>
  <c r="J8" i="3" l="1"/>
  <c r="I5" i="2" l="1"/>
  <c r="G7" i="8" l="1"/>
  <c r="F7"/>
  <c r="E7"/>
</calcChain>
</file>

<file path=xl/sharedStrings.xml><?xml version="1.0" encoding="utf-8"?>
<sst xmlns="http://schemas.openxmlformats.org/spreadsheetml/2006/main" count="593" uniqueCount="278">
  <si>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</si>
  <si>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</si>
  <si>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</si>
  <si>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</si>
  <si>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</si>
  <si>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</si>
  <si>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</si>
  <si>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</si>
  <si>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</si>
  <si>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</si>
  <si>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</si>
  <si>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</si>
  <si>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</si>
  <si>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</si>
  <si>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</si>
  <si>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</si>
  <si>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</si>
  <si>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</si>
  <si>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</si>
  <si>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</si>
  <si>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</si>
  <si>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</si>
  <si>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</si>
  <si>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</si>
  <si>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</si>
  <si>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</si>
  <si>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</si>
  <si>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</si>
  <si>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</si>
  <si>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</si>
  <si>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</si>
  <si>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</si>
  <si>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</si>
  <si>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</si>
  <si>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</si>
  <si>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</si>
  <si>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</si>
  <si>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</si>
  <si>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</si>
  <si>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</si>
  <si>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</si>
  <si>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</si>
  <si>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</si>
  <si>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</si>
  <si>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Барилга байгууламж, их засварын ажлын нэр, хүчин чадал, байршил</t>
  </si>
  <si>
    <t>Эхлэх дуусах хугацаа</t>
  </si>
  <si>
    <t>Төсөвт өртөг</t>
  </si>
  <si>
    <t>Санхүүжилт /сая.төг/</t>
  </si>
  <si>
    <t>Ажлын гүйцэтгэл /үе шатны ажил тус бүрээр бодит гүйцэтгэл, хувийг бичнэ/</t>
  </si>
  <si>
    <t>Тендерт шалгарсан гүйцэтгэгч</t>
  </si>
  <si>
    <t>2018-2019</t>
  </si>
  <si>
    <t>Чандмань-Илч ОНӨ ХХК</t>
  </si>
  <si>
    <t>1. Тендер зарласан огноо                           2. Гэрээ байгуулсан огноо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</si>
  <si>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</si>
  <si>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</si>
  <si>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</si>
  <si>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</si>
  <si>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2018.03.23. 2018.06.14.</t>
  </si>
  <si>
    <t>2018.09.25. 2018.11.07.</t>
  </si>
  <si>
    <t>2018.06.19. 2018.08.06.</t>
  </si>
  <si>
    <t>2018.10.01. 2018.11.16.</t>
  </si>
  <si>
    <t xml:space="preserve">Улсын төсвийн хөрөнгө оруулалтаар Дорноговь аймагт баригдаж буй барилгын    </t>
  </si>
  <si>
    <t>2018.07.20 2018.08.29.</t>
  </si>
  <si>
    <t xml:space="preserve">Барилга хот байгуулалтын яамнаас эрх шилжүүлэн Дорноговь аймагт баригдаж буй барилгын    </t>
  </si>
  <si>
    <t xml:space="preserve">Хөдөлмөр нийгмийн хамгааллын яамнаас эрх шилжүүлэн Дорноговь аймагт баригдаж буй барилгын    </t>
  </si>
  <si>
    <t xml:space="preserve">БСШУСЯ-аас эрх шилжүүлэн Дорноговь аймагт баригдаж буй барилгын   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</si>
  <si>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</si>
  <si>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</si>
  <si>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</si>
  <si>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</si>
  <si>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</si>
  <si>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</si>
  <si>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</si>
  <si>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</si>
  <si>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</si>
  <si>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</si>
  <si>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</si>
  <si>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Мэдээ гаргасан: ХОХБТХ-ийн ахлах мэргэжилтэн                                А.Амгаланзаяа   /99049259/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</si>
  <si>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</si>
  <si>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</si>
  <si>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</si>
  <si>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</si>
  <si>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</si>
  <si>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</si>
  <si>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</si>
  <si>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</si>
  <si>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</si>
  <si>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</si>
  <si>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</si>
  <si>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</si>
  <si>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</si>
  <si>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</si>
  <si>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</si>
  <si>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</si>
  <si>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</si>
  <si>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</si>
  <si>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</si>
  <si>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</si>
  <si>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</si>
  <si>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</si>
  <si>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</si>
  <si>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</si>
  <si>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</si>
  <si>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</si>
  <si>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</si>
  <si>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</si>
  <si>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</si>
  <si>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</si>
  <si>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</si>
  <si>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</si>
  <si>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2018.04.12.             2018.08.06.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</si>
  <si>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</si>
  <si>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</si>
  <si>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</si>
  <si>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</si>
  <si>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</si>
  <si>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</si>
  <si>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</si>
  <si>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</si>
  <si>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</si>
  <si>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</si>
  <si>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</si>
  <si>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</si>
  <si>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</si>
  <si>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</si>
  <si>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</si>
  <si>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</si>
  <si>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</si>
  <si>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</si>
  <si>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</si>
  <si>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</si>
  <si>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</si>
  <si>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</si>
  <si>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</si>
  <si>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</si>
  <si>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</si>
  <si>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</si>
  <si>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</si>
  <si>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</si>
  <si>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</si>
  <si>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2019-2020</t>
  </si>
  <si>
    <t>2019.04.16.             2019.05.01.</t>
  </si>
  <si>
    <t>2018.06.19. 2018.10.05.</t>
  </si>
  <si>
    <t>ОТТО МИР ХХК</t>
  </si>
  <si>
    <t>8 фургон машиныг бүрэн нийлүүлсэн.</t>
  </si>
  <si>
    <t>Шинэ хөдөө Дорноговь төсөл Хойд 8 суманд 8 фургон машин /3-р багц/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</si>
  <si>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</si>
  <si>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</si>
  <si>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</si>
  <si>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</si>
  <si>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</si>
  <si>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</si>
  <si>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</si>
  <si>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</si>
  <si>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</si>
  <si>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</si>
  <si>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</si>
  <si>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</si>
  <si>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</si>
  <si>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</si>
  <si>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</si>
  <si>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</si>
  <si>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</si>
  <si>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</si>
  <si>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</si>
  <si>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</si>
  <si>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</si>
  <si>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</si>
  <si>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</si>
  <si>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</si>
  <si>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</si>
  <si>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</si>
  <si>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</si>
  <si>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</si>
  <si>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</si>
  <si>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</si>
  <si>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</si>
  <si>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</si>
  <si>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</si>
  <si>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</si>
  <si>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</si>
  <si>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</si>
  <si>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Ажил хийгдэж байна. /2-р багц/</t>
  </si>
  <si>
    <t>Ажил хийгдэж байна. /1-р багц/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</si>
  <si>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</si>
  <si>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</si>
  <si>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</si>
  <si>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</si>
  <si>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</si>
  <si>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</si>
  <si>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</si>
  <si>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</si>
  <si>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</si>
  <si>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</si>
  <si>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</si>
  <si>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</si>
  <si>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</si>
  <si>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</si>
  <si>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</si>
  <si>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</si>
  <si>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</si>
  <si>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</si>
  <si>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</si>
  <si>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</si>
  <si>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</si>
  <si>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</si>
  <si>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</si>
  <si>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</si>
  <si>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</si>
  <si>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</si>
  <si>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</si>
  <si>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</si>
  <si>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</si>
  <si>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</si>
  <si>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</si>
  <si>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</si>
  <si>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</si>
  <si>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</si>
  <si>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</si>
  <si>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</si>
  <si>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</si>
  <si>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</si>
  <si>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2019-2019</t>
  </si>
  <si>
    <t>2019.05.03.             2019.05.13.</t>
  </si>
  <si>
    <t>2019.04.03.             2019.04.10.</t>
  </si>
  <si>
    <t>2019.03.29.             2019.04.02.</t>
  </si>
  <si>
    <t xml:space="preserve">Хүнс хөдөө аж ахуйн яамнаас эрх шилжүүлэн Дорноговь аймагт баригдаж буй барилгын    </t>
  </si>
  <si>
    <t xml:space="preserve">Эрүүл мэндийн яамнаас эрх шилжүүлэн Дорноговь аймагт баригдаж буй барилгын    </t>
  </si>
  <si>
    <t xml:space="preserve">  ОРОН НУТГИЙН  ТӨСВИЙН ХӨРӨНГӨ ОРУУЛАЛТЫН ГҮЙЦЭТГЭЛИЙН 2019 ОНЫ 07-Р САРЫН МЭДЭЭ</t>
  </si>
  <si>
    <t xml:space="preserve">  УЛСЫН ТӨСВИЙН ХӨРӨНГӨ ОРУУЛАЛТЫН ГҮЙЦЭТГЭЛИЙН 2019 ОНЫ 07-Р САРЫН МЭДЭЭ</t>
  </si>
  <si>
    <t xml:space="preserve">  ОРОН НУТГИЙН  ХӨГЖЛИЙН САНГИЙН ГҮЙЦЭТГЭЛИЙН 2019 ОНЫ 07-Р САРЫН МЭДЭЭ</t>
  </si>
  <si>
    <t xml:space="preserve">  ЗАМЫН САНГИЙН ГҮЙЦЭТГЭЛИЙН 2019 ОНЫ 07-Р САРЫН МЭДЭЭ</t>
  </si>
  <si>
    <t>ажлын гүйцэтгэл, санхүүжилтийн 07 дугаар сарын мэдээ</t>
  </si>
  <si>
    <t>4-р багт “Иргэдийн хөгжлийн төв” барих</t>
  </si>
  <si>
    <t>ОНТХО-НТШ-15/2019</t>
  </si>
  <si>
    <t>Айсуй хөгжил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</si>
  <si>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</si>
  <si>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</si>
  <si>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</si>
  <si>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</si>
  <si>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</si>
  <si>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</si>
  <si>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Эрин кадастр ХХК</t>
  </si>
  <si>
    <t>ОНТХО-ШГ-08/2019</t>
  </si>
  <si>
    <t>Даланжаргалан сумын нутаг дэвсгэрийн хөгжлийн төлөвлөгөө боловсруулах ажлын үлдэгдэл</t>
  </si>
  <si>
    <t>Өргөн сумын ундны усны нөөцийн савыг шинэчлэх</t>
  </si>
  <si>
    <t>ОНТХО-ХА-01/2019</t>
  </si>
  <si>
    <t>Ингүүмэл оргил ХХК</t>
  </si>
  <si>
    <t>Тогоруутай нуур ХХК</t>
  </si>
  <si>
    <t>Төмөр замын орос давхарын дээврийн засварын ажил</t>
  </si>
  <si>
    <t>ОНТХО-ХА-30/2019</t>
  </si>
  <si>
    <t>Сайншанд сум ЗДТГ нэмэлт данс</t>
  </si>
  <si>
    <t>Зүүнбаян Нефтийн үйлдвэрийн 70 жилийн ойд зориулсан зурагт сэтгүүл хэвлүүлэх ажил</t>
  </si>
  <si>
    <t>Цэцэрлэгийн барилга худалдан авах, 100 ор /Дорноговь, Замын-Үүд сум/</t>
  </si>
  <si>
    <t>УТ-НТШ-05/2019</t>
  </si>
  <si>
    <t>Болор аграмба ХХК</t>
  </si>
  <si>
    <t>Соёл, спорт цогцолборын барилга, 1000 суудал /Дорноговь, Сайншанд сум/</t>
  </si>
  <si>
    <t>УТ-НТШ-16/2019</t>
  </si>
  <si>
    <t>Сургуулийн барилгын их засвар /Дорноговь, Улаанбадрах сум/</t>
  </si>
  <si>
    <t>УТ-НТШ-11/2019</t>
  </si>
  <si>
    <t>Б софт ХХК</t>
  </si>
  <si>
    <t>Сумын төвийн инженерийн нэгдсэн шугам сүлжээ, барилга байгууламж /Дорноговь, Алтанширээ сум/</t>
  </si>
  <si>
    <t>УТ-НТШ-03/2019</t>
  </si>
  <si>
    <t>Сумын төвийн төвлөрсөн дулаан, цэвэр, бохир усны шугам сүлжээ, барилга байгууламж /Дорноговь, Хатанбулаг сум/</t>
  </si>
  <si>
    <t>УТ-НТШ-04/2019</t>
  </si>
  <si>
    <t>Одкон холдинг ХХК</t>
  </si>
  <si>
    <t>Илчит сансар ХХК</t>
  </si>
  <si>
    <t>Сумын төвийн төвлөрсөн дулаан, цэвэр, бохир усны шугам сүлжээ, барилга байгууламж /Дорноговь, Даланжаргалан/</t>
  </si>
  <si>
    <t>УТ-НТШ-06/2019</t>
  </si>
  <si>
    <t>Цацрах цог ХХК</t>
  </si>
  <si>
    <t>ОНХС-НТШ-03/2019</t>
  </si>
  <si>
    <t>Цагдаагийн газрын уулзвараас Хамарын хийд явах замын төлбөр хураах цэг хүртэл автозамын гэрэлтүүлэг хийх</t>
  </si>
  <si>
    <t>2019.05.31 2019.06.11.</t>
  </si>
  <si>
    <t>2019.04.29 2019.05.14.</t>
  </si>
  <si>
    <t>2019.04.22 2019.05.16.</t>
  </si>
  <si>
    <t>2019.03.29.             2019.04.08.</t>
  </si>
  <si>
    <t>2019.05.10.             2019.05.17.</t>
  </si>
  <si>
    <t>2019.04.04.             2019.04.26.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</si>
</sst>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165" fontId="4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workbookViewId="0">
      <pane xSplit="5" ySplit="4" topLeftCell="F53" activePane="bottomRight" state="frozen"/>
      <selection pane="topRight" activeCell="D1" sqref="D1"/>
      <selection pane="bottomLeft" activeCell="A6" sqref="A6"/>
      <selection pane="bottomRight" activeCell="I59" sqref="I59"/>
    </sheetView>
  </sheetViews>
  <sheetFormatPr defaultRowHeight="33.75" customHeight="1"/>
  <cols>
    <col min="1" max="1" width="3.140625" style="69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9" customWidth="1"/>
    <col min="14" max="14" width="10" style="19" bestFit="1" customWidth="1"/>
    <col min="15" max="16384" width="9.140625" style="19"/>
  </cols>
  <sheetData>
    <row r="1" spans="1:13" ht="21.75" customHeight="1">
      <c r="B1" s="126" t="s">
        <v>228</v>
      </c>
      <c r="C1" s="126"/>
      <c r="D1" s="126"/>
      <c r="E1" s="126"/>
      <c r="F1" s="126"/>
      <c r="G1" s="126"/>
      <c r="H1" s="126"/>
      <c r="I1" s="126"/>
      <c r="J1" s="126"/>
      <c r="K1" s="126"/>
    </row>
    <row r="2" spans="1:13" ht="15.75" customHeight="1">
      <c r="B2" s="44">
        <v>43677</v>
      </c>
      <c r="C2" s="52"/>
      <c r="D2" s="52"/>
      <c r="K2" s="17" t="s">
        <v>7</v>
      </c>
    </row>
    <row r="3" spans="1:13" ht="33.75" customHeight="1">
      <c r="A3" s="127" t="s">
        <v>0</v>
      </c>
      <c r="B3" s="128" t="s">
        <v>1</v>
      </c>
      <c r="C3" s="128" t="s">
        <v>19</v>
      </c>
      <c r="D3" s="128" t="s">
        <v>22</v>
      </c>
      <c r="E3" s="128"/>
      <c r="F3" s="128" t="s">
        <v>5</v>
      </c>
      <c r="G3" s="128" t="s">
        <v>2</v>
      </c>
      <c r="H3" s="128" t="s">
        <v>27</v>
      </c>
      <c r="I3" s="128" t="s">
        <v>15</v>
      </c>
      <c r="J3" s="128" t="s">
        <v>3</v>
      </c>
      <c r="K3" s="128" t="s">
        <v>4</v>
      </c>
    </row>
    <row r="4" spans="1:13" ht="24.75" customHeight="1">
      <c r="A4" s="127"/>
      <c r="B4" s="128"/>
      <c r="C4" s="128"/>
      <c r="D4" s="102" t="s">
        <v>20</v>
      </c>
      <c r="E4" s="102" t="s">
        <v>21</v>
      </c>
      <c r="F4" s="128"/>
      <c r="G4" s="128"/>
      <c r="H4" s="128"/>
      <c r="I4" s="128"/>
      <c r="J4" s="128"/>
      <c r="K4" s="128"/>
    </row>
    <row r="5" spans="1:13" ht="63.75">
      <c r="A5" s="66">
        <v>1</v>
      </c>
      <c r="B5" s="24" t="s">
        <v>26</v>
      </c>
      <c r="C5" s="102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5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4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6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4" t="s">
        <v>66</v>
      </c>
      <c r="C10" s="110" t="s">
        <v>70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71</v>
      </c>
      <c r="K10" s="23" t="s">
        <v>68</v>
      </c>
      <c r="M10" s="45"/>
    </row>
    <row r="11" spans="1:13" ht="26.25" customHeight="1">
      <c r="A11" s="66">
        <v>7</v>
      </c>
      <c r="B11" s="75" t="s">
        <v>67</v>
      </c>
      <c r="C11" s="23" t="s">
        <v>72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73</v>
      </c>
      <c r="K11" s="23" t="s">
        <v>69</v>
      </c>
      <c r="M11" s="45"/>
    </row>
    <row r="12" spans="1:13" ht="26.25" customHeight="1">
      <c r="A12" s="66">
        <v>8</v>
      </c>
      <c r="B12" s="75" t="s">
        <v>78</v>
      </c>
      <c r="C12" s="23" t="s">
        <v>108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79</v>
      </c>
      <c r="K12" s="23" t="s">
        <v>109</v>
      </c>
      <c r="M12" s="45"/>
    </row>
    <row r="13" spans="1:13" ht="38.25" customHeight="1">
      <c r="A13" s="66">
        <v>9</v>
      </c>
      <c r="B13" s="2" t="s">
        <v>80</v>
      </c>
      <c r="C13" s="23" t="s">
        <v>101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85</v>
      </c>
      <c r="K13" s="23" t="s">
        <v>82</v>
      </c>
      <c r="M13" s="45"/>
    </row>
    <row r="14" spans="1:13" ht="26.25" customHeight="1">
      <c r="A14" s="66">
        <v>10</v>
      </c>
      <c r="B14" s="75" t="s">
        <v>81</v>
      </c>
      <c r="C14" s="23" t="s">
        <v>105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84</v>
      </c>
      <c r="K14" s="23" t="s">
        <v>83</v>
      </c>
      <c r="M14" s="45"/>
    </row>
    <row r="15" spans="1:13" ht="26.25" customHeight="1">
      <c r="A15" s="66">
        <v>11</v>
      </c>
      <c r="B15" s="75" t="s">
        <v>104</v>
      </c>
      <c r="C15" s="23" t="s">
        <v>103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84</v>
      </c>
      <c r="K15" s="23" t="s">
        <v>35</v>
      </c>
      <c r="M15" s="45"/>
    </row>
    <row r="16" spans="1:13" ht="26.25" customHeight="1">
      <c r="A16" s="66">
        <v>12</v>
      </c>
      <c r="B16" s="74" t="s">
        <v>92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f>100000+149983</f>
        <v>249983</v>
      </c>
      <c r="J16" s="21" t="s">
        <v>90</v>
      </c>
      <c r="K16" s="23" t="s">
        <v>18</v>
      </c>
      <c r="M16" s="45"/>
    </row>
    <row r="17" spans="1:13" ht="38.25" customHeight="1">
      <c r="A17" s="66">
        <v>13</v>
      </c>
      <c r="B17" s="2" t="s">
        <v>93</v>
      </c>
      <c r="C17" s="23" t="s">
        <v>102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200000+80000+10000</f>
        <v>290000</v>
      </c>
      <c r="J17" s="21" t="s">
        <v>91</v>
      </c>
      <c r="K17" s="23" t="s">
        <v>12</v>
      </c>
      <c r="M17" s="45"/>
    </row>
    <row r="18" spans="1:13" ht="41.25" customHeight="1">
      <c r="A18" s="66">
        <v>14</v>
      </c>
      <c r="B18" s="95" t="s">
        <v>94</v>
      </c>
      <c r="C18" s="23" t="s">
        <v>132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41611.8+32208.8+18121.1</f>
        <v>91941.700000000012</v>
      </c>
      <c r="J18" s="21" t="s">
        <v>95</v>
      </c>
      <c r="K18" s="23" t="s">
        <v>133</v>
      </c>
      <c r="M18" s="45"/>
    </row>
    <row r="19" spans="1:13" ht="29.25" customHeight="1">
      <c r="A19" s="66">
        <v>15</v>
      </c>
      <c r="B19" s="24" t="s">
        <v>98</v>
      </c>
      <c r="C19" s="23" t="s">
        <v>106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80000+150000+70000+100000</f>
        <v>400000</v>
      </c>
      <c r="J19" s="21" t="s">
        <v>95</v>
      </c>
      <c r="K19" s="23" t="s">
        <v>99</v>
      </c>
      <c r="M19" s="45"/>
    </row>
    <row r="20" spans="1:13" ht="29.25" customHeight="1">
      <c r="A20" s="66">
        <v>16</v>
      </c>
      <c r="B20" s="24" t="s">
        <v>123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124</v>
      </c>
      <c r="M20" s="45"/>
    </row>
    <row r="21" spans="1:13" ht="29.25" customHeight="1">
      <c r="A21" s="66">
        <v>17</v>
      </c>
      <c r="B21" s="2" t="s">
        <v>125</v>
      </c>
      <c r="C21" s="23" t="s">
        <v>130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300000+50000+9600+100000+450505+35000</f>
        <v>945105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5" t="s">
        <v>126</v>
      </c>
      <c r="C22" s="23" t="s">
        <v>131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f>30000+60963.3</f>
        <v>90963.3</v>
      </c>
      <c r="J22" s="21" t="s">
        <v>95</v>
      </c>
      <c r="K22" s="23" t="s">
        <v>18</v>
      </c>
      <c r="M22" s="45"/>
    </row>
    <row r="23" spans="1:13" ht="29.25" customHeight="1">
      <c r="A23" s="66">
        <v>19</v>
      </c>
      <c r="B23" s="24" t="s">
        <v>127</v>
      </c>
      <c r="C23" s="23" t="s">
        <v>135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100000+1616.9+2263.6+970.1+81380.6+1700</f>
        <v>187931.2</v>
      </c>
      <c r="J23" s="21" t="s">
        <v>16</v>
      </c>
      <c r="K23" s="23" t="s">
        <v>128</v>
      </c>
      <c r="M23" s="45"/>
    </row>
    <row r="24" spans="1:13" ht="45" customHeight="1">
      <c r="A24" s="66">
        <v>20</v>
      </c>
      <c r="B24" s="24" t="s">
        <v>129</v>
      </c>
      <c r="C24" s="23" t="s">
        <v>134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ht="28.5" customHeight="1">
      <c r="A25" s="66">
        <v>21</v>
      </c>
      <c r="B25" s="95" t="s">
        <v>151</v>
      </c>
      <c r="C25" s="4" t="s">
        <v>152</v>
      </c>
      <c r="D25" s="23">
        <v>2019</v>
      </c>
      <c r="E25" s="53">
        <v>2019</v>
      </c>
      <c r="F25" s="14">
        <v>29000</v>
      </c>
      <c r="G25" s="14">
        <v>29000</v>
      </c>
      <c r="H25" s="14">
        <v>29000</v>
      </c>
      <c r="I25" s="26">
        <v>8700</v>
      </c>
      <c r="J25" s="21" t="s">
        <v>95</v>
      </c>
      <c r="K25" s="23" t="s">
        <v>150</v>
      </c>
      <c r="M25" s="45"/>
    </row>
    <row r="26" spans="1:13" ht="28.5" customHeight="1">
      <c r="A26" s="66">
        <v>22</v>
      </c>
      <c r="B26" s="75" t="s">
        <v>154</v>
      </c>
      <c r="C26" s="23" t="s">
        <v>155</v>
      </c>
      <c r="D26" s="23">
        <v>2019</v>
      </c>
      <c r="E26" s="53">
        <v>2020</v>
      </c>
      <c r="F26" s="14">
        <v>220000</v>
      </c>
      <c r="G26" s="14">
        <v>219973.8</v>
      </c>
      <c r="H26" s="14">
        <v>150000</v>
      </c>
      <c r="I26" s="26">
        <v>90000</v>
      </c>
      <c r="J26" s="21" t="s">
        <v>95</v>
      </c>
      <c r="K26" s="23" t="s">
        <v>153</v>
      </c>
      <c r="M26" s="45"/>
    </row>
    <row r="27" spans="1:13" ht="39.75" customHeight="1">
      <c r="A27" s="66">
        <v>23</v>
      </c>
      <c r="B27" s="75" t="s">
        <v>157</v>
      </c>
      <c r="C27" s="4" t="s">
        <v>158</v>
      </c>
      <c r="D27" s="23">
        <v>2019</v>
      </c>
      <c r="E27" s="53">
        <v>2019</v>
      </c>
      <c r="F27" s="14">
        <v>60000</v>
      </c>
      <c r="G27" s="14">
        <v>59250</v>
      </c>
      <c r="H27" s="14">
        <v>60000</v>
      </c>
      <c r="I27" s="26">
        <v>29625</v>
      </c>
      <c r="J27" s="21" t="s">
        <v>95</v>
      </c>
      <c r="K27" s="23" t="s">
        <v>156</v>
      </c>
      <c r="M27" s="45"/>
    </row>
    <row r="28" spans="1:13" ht="28.5" customHeight="1">
      <c r="A28" s="66">
        <v>24</v>
      </c>
      <c r="B28" s="74" t="s">
        <v>160</v>
      </c>
      <c r="C28" s="23" t="s">
        <v>159</v>
      </c>
      <c r="D28" s="23">
        <v>2019</v>
      </c>
      <c r="E28" s="53">
        <v>2020</v>
      </c>
      <c r="F28" s="14">
        <v>400000</v>
      </c>
      <c r="G28" s="14">
        <v>378765.6</v>
      </c>
      <c r="H28" s="14">
        <v>240000</v>
      </c>
      <c r="I28" s="26">
        <f>113629.7+7683+50000</f>
        <v>171312.7</v>
      </c>
      <c r="J28" s="21" t="s">
        <v>95</v>
      </c>
      <c r="K28" s="23" t="s">
        <v>9</v>
      </c>
      <c r="M28" s="45"/>
    </row>
    <row r="29" spans="1:13" ht="40.5" customHeight="1">
      <c r="A29" s="66">
        <v>25</v>
      </c>
      <c r="B29" s="75" t="s">
        <v>163</v>
      </c>
      <c r="C29" s="4" t="s">
        <v>162</v>
      </c>
      <c r="D29" s="23">
        <v>2019</v>
      </c>
      <c r="E29" s="53">
        <v>2020</v>
      </c>
      <c r="F29" s="14">
        <v>43200</v>
      </c>
      <c r="G29" s="14">
        <v>39000</v>
      </c>
      <c r="H29" s="14">
        <v>30800</v>
      </c>
      <c r="I29" s="26">
        <v>15600</v>
      </c>
      <c r="J29" s="21" t="s">
        <v>95</v>
      </c>
      <c r="K29" s="23" t="s">
        <v>161</v>
      </c>
      <c r="M29" s="45"/>
    </row>
    <row r="30" spans="1:13" ht="28.5" customHeight="1">
      <c r="A30" s="66">
        <v>26</v>
      </c>
      <c r="B30" s="24" t="s">
        <v>165</v>
      </c>
      <c r="C30" s="23" t="s">
        <v>164</v>
      </c>
      <c r="D30" s="23">
        <v>2019</v>
      </c>
      <c r="E30" s="53">
        <v>2020</v>
      </c>
      <c r="F30" s="14">
        <v>450000</v>
      </c>
      <c r="G30" s="14">
        <v>448289.4</v>
      </c>
      <c r="H30" s="14">
        <v>240000</v>
      </c>
      <c r="I30" s="26">
        <f>134486.8+13183.7</f>
        <v>147670.5</v>
      </c>
      <c r="J30" s="21" t="s">
        <v>95</v>
      </c>
      <c r="K30" s="23" t="s">
        <v>97</v>
      </c>
      <c r="M30" s="45"/>
    </row>
    <row r="31" spans="1:13" ht="28.5" customHeight="1">
      <c r="A31" s="66">
        <v>27</v>
      </c>
      <c r="B31" s="74" t="s">
        <v>174</v>
      </c>
      <c r="C31" s="23" t="s">
        <v>173</v>
      </c>
      <c r="D31" s="23">
        <v>2019</v>
      </c>
      <c r="E31" s="53">
        <v>2020</v>
      </c>
      <c r="F31" s="14">
        <v>114650</v>
      </c>
      <c r="G31" s="14">
        <v>98782.2</v>
      </c>
      <c r="H31" s="14">
        <v>70000</v>
      </c>
      <c r="I31" s="26">
        <v>29634.7</v>
      </c>
      <c r="J31" s="21" t="s">
        <v>95</v>
      </c>
      <c r="K31" s="23" t="s">
        <v>166</v>
      </c>
      <c r="M31" s="45"/>
    </row>
    <row r="32" spans="1:13" ht="28.5" customHeight="1">
      <c r="A32" s="66">
        <v>28</v>
      </c>
      <c r="B32" s="24" t="s">
        <v>175</v>
      </c>
      <c r="C32" s="4"/>
      <c r="D32" s="23">
        <v>2019</v>
      </c>
      <c r="E32" s="53">
        <v>2019</v>
      </c>
      <c r="F32" s="14">
        <v>50000</v>
      </c>
      <c r="G32" s="14"/>
      <c r="H32" s="14">
        <v>50000</v>
      </c>
      <c r="I32" s="26">
        <v>50000</v>
      </c>
      <c r="J32" s="21" t="s">
        <v>95</v>
      </c>
      <c r="K32" s="23" t="s">
        <v>167</v>
      </c>
      <c r="M32" s="45"/>
    </row>
    <row r="33" spans="1:13" ht="28.5" customHeight="1">
      <c r="A33" s="66">
        <v>29</v>
      </c>
      <c r="B33" s="24" t="s">
        <v>176</v>
      </c>
      <c r="C33" s="4"/>
      <c r="D33" s="23">
        <v>2019</v>
      </c>
      <c r="E33" s="53">
        <v>2019</v>
      </c>
      <c r="F33" s="14">
        <v>50000</v>
      </c>
      <c r="G33" s="14"/>
      <c r="H33" s="14">
        <v>50000</v>
      </c>
      <c r="I33" s="26">
        <v>50000</v>
      </c>
      <c r="J33" s="21" t="s">
        <v>95</v>
      </c>
      <c r="K33" s="23" t="s">
        <v>168</v>
      </c>
      <c r="M33" s="45"/>
    </row>
    <row r="34" spans="1:13" ht="28.5" customHeight="1">
      <c r="A34" s="66">
        <v>30</v>
      </c>
      <c r="B34" s="24" t="s">
        <v>177</v>
      </c>
      <c r="C34" s="4"/>
      <c r="D34" s="23">
        <v>2019</v>
      </c>
      <c r="E34" s="53">
        <v>2019</v>
      </c>
      <c r="F34" s="14">
        <v>50000</v>
      </c>
      <c r="G34" s="14"/>
      <c r="H34" s="14">
        <v>50000</v>
      </c>
      <c r="I34" s="26">
        <v>50000</v>
      </c>
      <c r="J34" s="21" t="s">
        <v>95</v>
      </c>
      <c r="K34" s="23" t="s">
        <v>169</v>
      </c>
      <c r="M34" s="45"/>
    </row>
    <row r="35" spans="1:13" ht="28.5" customHeight="1">
      <c r="A35" s="66">
        <v>31</v>
      </c>
      <c r="B35" s="24" t="s">
        <v>178</v>
      </c>
      <c r="C35" s="4" t="s">
        <v>179</v>
      </c>
      <c r="D35" s="23">
        <v>2019</v>
      </c>
      <c r="E35" s="53">
        <v>2019</v>
      </c>
      <c r="F35" s="14">
        <v>34300</v>
      </c>
      <c r="G35" s="14">
        <v>34062.800000000003</v>
      </c>
      <c r="H35" s="14">
        <v>34300</v>
      </c>
      <c r="I35" s="26">
        <f>32705.7+480+292.4</f>
        <v>33478.1</v>
      </c>
      <c r="J35" s="88" t="s">
        <v>149</v>
      </c>
      <c r="K35" s="23" t="s">
        <v>170</v>
      </c>
      <c r="M35" s="45"/>
    </row>
    <row r="36" spans="1:13" ht="21.75" customHeight="1">
      <c r="A36" s="127">
        <v>32</v>
      </c>
      <c r="B36" s="134" t="s">
        <v>181</v>
      </c>
      <c r="C36" s="131" t="s">
        <v>180</v>
      </c>
      <c r="D36" s="135">
        <v>2019</v>
      </c>
      <c r="E36" s="129">
        <v>2019</v>
      </c>
      <c r="F36" s="130">
        <v>60000</v>
      </c>
      <c r="G36" s="14">
        <v>28490</v>
      </c>
      <c r="H36" s="130">
        <v>60000</v>
      </c>
      <c r="I36" s="26">
        <v>14245</v>
      </c>
      <c r="J36" s="21" t="s">
        <v>182</v>
      </c>
      <c r="K36" s="23" t="s">
        <v>171</v>
      </c>
      <c r="M36" s="45"/>
    </row>
    <row r="37" spans="1:13" ht="24.75" customHeight="1">
      <c r="A37" s="127"/>
      <c r="B37" s="134"/>
      <c r="C37" s="131"/>
      <c r="D37" s="135"/>
      <c r="E37" s="129"/>
      <c r="F37" s="130"/>
      <c r="G37" s="14">
        <v>27935.599999999999</v>
      </c>
      <c r="H37" s="130"/>
      <c r="I37" s="26">
        <v>13967.8</v>
      </c>
      <c r="J37" s="21" t="s">
        <v>183</v>
      </c>
      <c r="K37" s="23" t="s">
        <v>172</v>
      </c>
      <c r="M37" s="45"/>
    </row>
    <row r="38" spans="1:13" ht="54" customHeight="1">
      <c r="A38" s="66">
        <v>33</v>
      </c>
      <c r="B38" s="74" t="s">
        <v>186</v>
      </c>
      <c r="C38" s="4" t="s">
        <v>187</v>
      </c>
      <c r="D38" s="23">
        <v>2019</v>
      </c>
      <c r="E38" s="53">
        <v>2019</v>
      </c>
      <c r="F38" s="14">
        <v>45000</v>
      </c>
      <c r="G38" s="14">
        <v>41958.5</v>
      </c>
      <c r="H38" s="14">
        <v>45000</v>
      </c>
      <c r="I38" s="26">
        <v>20979.200000000001</v>
      </c>
      <c r="J38" s="21" t="s">
        <v>95</v>
      </c>
      <c r="K38" s="23" t="s">
        <v>184</v>
      </c>
      <c r="M38" s="45"/>
    </row>
    <row r="39" spans="1:13" ht="28.5" customHeight="1">
      <c r="A39" s="66">
        <v>34</v>
      </c>
      <c r="B39" s="75" t="s">
        <v>189</v>
      </c>
      <c r="C39" s="4" t="s">
        <v>188</v>
      </c>
      <c r="D39" s="23">
        <v>2019</v>
      </c>
      <c r="E39" s="53">
        <v>2019</v>
      </c>
      <c r="F39" s="14">
        <v>87000</v>
      </c>
      <c r="G39" s="14">
        <v>86900</v>
      </c>
      <c r="H39" s="14">
        <v>87000</v>
      </c>
      <c r="I39" s="26">
        <f>60000+20000+6900</f>
        <v>86900</v>
      </c>
      <c r="J39" s="21" t="s">
        <v>95</v>
      </c>
      <c r="K39" s="23" t="s">
        <v>185</v>
      </c>
      <c r="M39" s="45"/>
    </row>
    <row r="40" spans="1:13" ht="28.5" customHeight="1">
      <c r="A40" s="66">
        <v>35</v>
      </c>
      <c r="B40" s="2" t="s">
        <v>191</v>
      </c>
      <c r="C40" s="4" t="s">
        <v>192</v>
      </c>
      <c r="D40" s="23">
        <v>2018</v>
      </c>
      <c r="E40" s="53">
        <v>2019</v>
      </c>
      <c r="F40" s="14">
        <v>26500</v>
      </c>
      <c r="G40" s="14">
        <v>26425.4</v>
      </c>
      <c r="H40" s="14">
        <v>26500</v>
      </c>
      <c r="I40" s="26">
        <v>26425.4</v>
      </c>
      <c r="J40" s="21" t="s">
        <v>190</v>
      </c>
      <c r="K40" s="23" t="s">
        <v>18</v>
      </c>
      <c r="M40" s="45"/>
    </row>
    <row r="41" spans="1:13" ht="28.5" customHeight="1">
      <c r="A41" s="66">
        <v>36</v>
      </c>
      <c r="B41" s="24" t="s">
        <v>194</v>
      </c>
      <c r="C41" s="4"/>
      <c r="D41" s="23">
        <v>2018</v>
      </c>
      <c r="E41" s="53">
        <v>2019</v>
      </c>
      <c r="F41" s="14">
        <v>34418.5</v>
      </c>
      <c r="G41" s="14">
        <v>14080.9</v>
      </c>
      <c r="H41" s="14">
        <v>14080.9</v>
      </c>
      <c r="I41" s="26">
        <v>14080.9</v>
      </c>
      <c r="J41" s="21" t="s">
        <v>190</v>
      </c>
      <c r="K41" s="23" t="s">
        <v>193</v>
      </c>
      <c r="M41" s="45"/>
    </row>
    <row r="42" spans="1:13" ht="20.25" customHeight="1">
      <c r="A42" s="127">
        <v>37</v>
      </c>
      <c r="B42" s="136" t="s">
        <v>197</v>
      </c>
      <c r="C42" s="131" t="s">
        <v>196</v>
      </c>
      <c r="D42" s="135">
        <v>2019</v>
      </c>
      <c r="E42" s="129">
        <v>2020</v>
      </c>
      <c r="F42" s="130">
        <v>600000</v>
      </c>
      <c r="G42" s="14">
        <v>143199.79999999999</v>
      </c>
      <c r="H42" s="130">
        <v>300000</v>
      </c>
      <c r="I42" s="26">
        <v>57279.9</v>
      </c>
      <c r="J42" s="21" t="s">
        <v>95</v>
      </c>
      <c r="K42" s="116" t="s">
        <v>195</v>
      </c>
      <c r="M42" s="45"/>
    </row>
    <row r="43" spans="1:13" ht="20.25" customHeight="1">
      <c r="A43" s="127"/>
      <c r="B43" s="136"/>
      <c r="C43" s="131"/>
      <c r="D43" s="135"/>
      <c r="E43" s="129"/>
      <c r="F43" s="130"/>
      <c r="G43" s="14">
        <v>118096.6</v>
      </c>
      <c r="H43" s="130"/>
      <c r="I43" s="26">
        <v>35428.9</v>
      </c>
      <c r="J43" s="21" t="s">
        <v>95</v>
      </c>
      <c r="K43" s="116" t="s">
        <v>128</v>
      </c>
      <c r="M43" s="45"/>
    </row>
    <row r="44" spans="1:13" ht="20.25" customHeight="1">
      <c r="A44" s="127"/>
      <c r="B44" s="136"/>
      <c r="C44" s="131"/>
      <c r="D44" s="135"/>
      <c r="E44" s="129"/>
      <c r="F44" s="130"/>
      <c r="G44" s="14">
        <v>147625.70000000001</v>
      </c>
      <c r="H44" s="130"/>
      <c r="I44" s="26">
        <v>26500</v>
      </c>
      <c r="J44" s="21" t="s">
        <v>95</v>
      </c>
      <c r="K44" s="116" t="s">
        <v>213</v>
      </c>
      <c r="M44" s="45"/>
    </row>
    <row r="45" spans="1:13" ht="20.25" customHeight="1">
      <c r="A45" s="127"/>
      <c r="B45" s="136"/>
      <c r="C45" s="131"/>
      <c r="D45" s="135"/>
      <c r="E45" s="129"/>
      <c r="F45" s="130"/>
      <c r="G45" s="14">
        <v>179558.3</v>
      </c>
      <c r="H45" s="130"/>
      <c r="I45" s="26">
        <f>28000+25867.5</f>
        <v>53867.5</v>
      </c>
      <c r="J45" s="21" t="s">
        <v>95</v>
      </c>
      <c r="K45" s="116" t="s">
        <v>147</v>
      </c>
      <c r="M45" s="45"/>
    </row>
    <row r="46" spans="1:13" ht="28.5" customHeight="1">
      <c r="A46" s="111">
        <v>38</v>
      </c>
      <c r="B46" s="115" t="s">
        <v>200</v>
      </c>
      <c r="C46" s="114" t="s">
        <v>199</v>
      </c>
      <c r="D46" s="116">
        <v>2019</v>
      </c>
      <c r="E46" s="112">
        <v>2019</v>
      </c>
      <c r="F46" s="113">
        <v>58500</v>
      </c>
      <c r="G46" s="14">
        <v>58500</v>
      </c>
      <c r="H46" s="113">
        <v>58500</v>
      </c>
      <c r="I46" s="26">
        <v>29250</v>
      </c>
      <c r="J46" s="21" t="s">
        <v>95</v>
      </c>
      <c r="K46" s="116" t="s">
        <v>198</v>
      </c>
      <c r="M46" s="45"/>
    </row>
    <row r="47" spans="1:13" ht="28.5" customHeight="1">
      <c r="A47" s="111">
        <v>39</v>
      </c>
      <c r="B47" s="117" t="s">
        <v>202</v>
      </c>
      <c r="C47" s="114" t="s">
        <v>203</v>
      </c>
      <c r="D47" s="116">
        <v>2018</v>
      </c>
      <c r="E47" s="112">
        <v>2019</v>
      </c>
      <c r="F47" s="113">
        <v>1522572.2</v>
      </c>
      <c r="G47" s="14">
        <v>1272007.1000000001</v>
      </c>
      <c r="H47" s="113">
        <v>522007.1</v>
      </c>
      <c r="I47" s="26">
        <f>300000+100000+70000</f>
        <v>470000</v>
      </c>
      <c r="J47" s="21" t="s">
        <v>95</v>
      </c>
      <c r="K47" s="116" t="s">
        <v>201</v>
      </c>
      <c r="M47" s="45"/>
    </row>
    <row r="48" spans="1:13" ht="28.5" customHeight="1">
      <c r="A48" s="111">
        <v>40</v>
      </c>
      <c r="B48" s="115" t="s">
        <v>215</v>
      </c>
      <c r="C48" s="114"/>
      <c r="D48" s="116">
        <v>2019</v>
      </c>
      <c r="E48" s="112">
        <v>2019</v>
      </c>
      <c r="F48" s="113">
        <v>10000</v>
      </c>
      <c r="G48" s="14"/>
      <c r="H48" s="113">
        <v>10000</v>
      </c>
      <c r="I48" s="26">
        <v>10000</v>
      </c>
      <c r="J48" s="21" t="s">
        <v>95</v>
      </c>
      <c r="K48" s="116" t="s">
        <v>214</v>
      </c>
      <c r="M48" s="45"/>
    </row>
    <row r="49" spans="1:13" ht="28.5" customHeight="1">
      <c r="A49" s="111">
        <v>41</v>
      </c>
      <c r="B49" s="2" t="s">
        <v>219</v>
      </c>
      <c r="C49" s="114"/>
      <c r="D49" s="116">
        <v>2019</v>
      </c>
      <c r="E49" s="112">
        <v>2019</v>
      </c>
      <c r="F49" s="113">
        <v>30000</v>
      </c>
      <c r="G49" s="14"/>
      <c r="H49" s="113">
        <v>30000</v>
      </c>
      <c r="I49" s="26">
        <v>30000</v>
      </c>
      <c r="J49" s="21" t="s">
        <v>95</v>
      </c>
      <c r="K49" s="116" t="s">
        <v>216</v>
      </c>
      <c r="M49" s="45"/>
    </row>
    <row r="50" spans="1:13" ht="30" customHeight="1">
      <c r="A50" s="111">
        <v>42</v>
      </c>
      <c r="B50" s="2" t="s">
        <v>220</v>
      </c>
      <c r="C50" s="116"/>
      <c r="D50" s="116">
        <v>2019</v>
      </c>
      <c r="E50" s="112">
        <v>2019</v>
      </c>
      <c r="F50" s="14">
        <v>15000</v>
      </c>
      <c r="G50" s="14"/>
      <c r="H50" s="14">
        <v>15000</v>
      </c>
      <c r="I50" s="26">
        <v>15000</v>
      </c>
      <c r="J50" s="21" t="s">
        <v>95</v>
      </c>
      <c r="K50" s="116" t="s">
        <v>217</v>
      </c>
      <c r="M50" s="45"/>
    </row>
    <row r="51" spans="1:13" ht="30" customHeight="1">
      <c r="A51" s="111">
        <v>43</v>
      </c>
      <c r="B51" s="2" t="s">
        <v>221</v>
      </c>
      <c r="C51" s="116"/>
      <c r="D51" s="116">
        <v>2019</v>
      </c>
      <c r="E51" s="112">
        <v>2019</v>
      </c>
      <c r="F51" s="14">
        <v>10000</v>
      </c>
      <c r="G51" s="14"/>
      <c r="H51" s="14">
        <v>10000</v>
      </c>
      <c r="I51" s="26">
        <v>10000</v>
      </c>
      <c r="J51" s="21" t="s">
        <v>95</v>
      </c>
      <c r="K51" s="116" t="s">
        <v>218</v>
      </c>
      <c r="M51" s="45"/>
    </row>
    <row r="52" spans="1:13" ht="30" customHeight="1">
      <c r="A52" s="111">
        <v>44</v>
      </c>
      <c r="B52" s="115" t="s">
        <v>233</v>
      </c>
      <c r="C52" s="114" t="s">
        <v>234</v>
      </c>
      <c r="D52" s="116">
        <v>2019</v>
      </c>
      <c r="E52" s="112">
        <v>2020</v>
      </c>
      <c r="F52" s="14">
        <v>400000</v>
      </c>
      <c r="G52" s="14">
        <v>398712.5</v>
      </c>
      <c r="H52" s="14">
        <v>240000</v>
      </c>
      <c r="I52" s="26">
        <f>50000+12000</f>
        <v>62000</v>
      </c>
      <c r="J52" s="21" t="s">
        <v>95</v>
      </c>
      <c r="K52" s="116" t="s">
        <v>235</v>
      </c>
      <c r="M52" s="45"/>
    </row>
    <row r="53" spans="1:13" ht="30" customHeight="1">
      <c r="A53" s="111">
        <v>45</v>
      </c>
      <c r="B53" s="115" t="s">
        <v>236</v>
      </c>
      <c r="C53" s="114" t="s">
        <v>237</v>
      </c>
      <c r="D53" s="116">
        <v>2019</v>
      </c>
      <c r="E53" s="112">
        <v>2020</v>
      </c>
      <c r="F53" s="14">
        <v>555800</v>
      </c>
      <c r="G53" s="14">
        <v>491059.20000000001</v>
      </c>
      <c r="H53" s="14">
        <v>280000</v>
      </c>
      <c r="I53" s="26">
        <f>50000+50000+31600</f>
        <v>131600</v>
      </c>
      <c r="J53" s="21" t="s">
        <v>95</v>
      </c>
      <c r="K53" s="116" t="s">
        <v>238</v>
      </c>
      <c r="M53" s="45"/>
    </row>
    <row r="54" spans="1:13" ht="30" customHeight="1">
      <c r="A54" s="111">
        <v>46</v>
      </c>
      <c r="B54" s="75" t="s">
        <v>241</v>
      </c>
      <c r="C54" s="114" t="s">
        <v>240</v>
      </c>
      <c r="D54" s="116">
        <v>2019</v>
      </c>
      <c r="E54" s="112">
        <v>2020</v>
      </c>
      <c r="F54" s="14">
        <v>145000</v>
      </c>
      <c r="G54" s="14">
        <v>143705.20000000001</v>
      </c>
      <c r="H54" s="14">
        <v>70000</v>
      </c>
      <c r="I54" s="26">
        <v>70000</v>
      </c>
      <c r="J54" s="21" t="s">
        <v>95</v>
      </c>
      <c r="K54" s="116" t="s">
        <v>239</v>
      </c>
      <c r="M54" s="45"/>
    </row>
    <row r="55" spans="1:13" ht="39.75" customHeight="1">
      <c r="A55" s="111">
        <v>47</v>
      </c>
      <c r="B55" s="76" t="s">
        <v>244</v>
      </c>
      <c r="C55" s="114" t="s">
        <v>243</v>
      </c>
      <c r="D55" s="116">
        <v>2019</v>
      </c>
      <c r="E55" s="112">
        <v>2019</v>
      </c>
      <c r="F55" s="14">
        <v>8000</v>
      </c>
      <c r="G55" s="14">
        <v>7995.9</v>
      </c>
      <c r="H55" s="14">
        <v>8000</v>
      </c>
      <c r="I55" s="26">
        <v>7995.9</v>
      </c>
      <c r="J55" s="21" t="s">
        <v>16</v>
      </c>
      <c r="K55" s="116" t="s">
        <v>242</v>
      </c>
      <c r="M55" s="45"/>
    </row>
    <row r="56" spans="1:13" ht="30" customHeight="1">
      <c r="A56" s="111">
        <v>48</v>
      </c>
      <c r="B56" s="115" t="s">
        <v>245</v>
      </c>
      <c r="C56" s="114" t="s">
        <v>246</v>
      </c>
      <c r="D56" s="116">
        <v>2019</v>
      </c>
      <c r="E56" s="112">
        <v>2019</v>
      </c>
      <c r="F56" s="14">
        <v>50000</v>
      </c>
      <c r="G56" s="14">
        <v>49624.5</v>
      </c>
      <c r="H56" s="14">
        <v>50000</v>
      </c>
      <c r="I56" s="26">
        <v>48332</v>
      </c>
      <c r="J56" s="21" t="s">
        <v>16</v>
      </c>
      <c r="K56" s="116" t="s">
        <v>247</v>
      </c>
      <c r="M56" s="45"/>
    </row>
    <row r="57" spans="1:13" ht="30" customHeight="1">
      <c r="A57" s="111">
        <v>49</v>
      </c>
      <c r="B57" s="2" t="s">
        <v>249</v>
      </c>
      <c r="C57" s="114" t="s">
        <v>250</v>
      </c>
      <c r="D57" s="116">
        <v>2019</v>
      </c>
      <c r="E57" s="112">
        <v>2019</v>
      </c>
      <c r="F57" s="14">
        <v>11806.8</v>
      </c>
      <c r="G57" s="14">
        <v>11700</v>
      </c>
      <c r="H57" s="14">
        <v>11806.8</v>
      </c>
      <c r="I57" s="26">
        <v>5850</v>
      </c>
      <c r="J57" s="21" t="s">
        <v>95</v>
      </c>
      <c r="K57" s="116" t="s">
        <v>248</v>
      </c>
      <c r="M57" s="45"/>
    </row>
    <row r="58" spans="1:13" ht="37.5" customHeight="1">
      <c r="A58" s="111">
        <v>50</v>
      </c>
      <c r="B58" s="2" t="s">
        <v>252</v>
      </c>
      <c r="C58" s="114"/>
      <c r="D58" s="116">
        <v>2019</v>
      </c>
      <c r="E58" s="112">
        <v>2019</v>
      </c>
      <c r="F58" s="14">
        <v>10000</v>
      </c>
      <c r="G58" s="14"/>
      <c r="H58" s="14">
        <v>10000</v>
      </c>
      <c r="I58" s="26">
        <v>10000</v>
      </c>
      <c r="J58" s="21" t="s">
        <v>95</v>
      </c>
      <c r="K58" s="116" t="s">
        <v>251</v>
      </c>
      <c r="M58" s="45"/>
    </row>
    <row r="59" spans="1:13" s="20" customFormat="1" ht="24.75" customHeight="1">
      <c r="A59" s="133" t="s">
        <v>6</v>
      </c>
      <c r="B59" s="133"/>
      <c r="C59" s="28"/>
      <c r="D59" s="28"/>
      <c r="E59" s="28"/>
      <c r="F59" s="27">
        <f>SUM(F5:F58)</f>
        <v>9808878.7000000011</v>
      </c>
      <c r="G59" s="27">
        <f t="shared" ref="G59:I59" si="0">SUM(G5:G58)</f>
        <v>9088990.4999999981</v>
      </c>
      <c r="H59" s="27">
        <f t="shared" si="0"/>
        <v>6864998.2000000002</v>
      </c>
      <c r="I59" s="27">
        <f t="shared" si="0"/>
        <v>5460991.5000000019</v>
      </c>
      <c r="J59" s="28"/>
      <c r="K59" s="28"/>
      <c r="M59" s="70"/>
    </row>
    <row r="60" spans="1:13" ht="33.75" customHeight="1">
      <c r="I60" s="30"/>
    </row>
    <row r="61" spans="1:13" ht="33.75" customHeight="1">
      <c r="A61" s="132" t="s">
        <v>14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</row>
    <row r="62" spans="1:13" ht="33.75" customHeight="1">
      <c r="I62" s="30"/>
    </row>
    <row r="63" spans="1:13" ht="33.75" customHeight="1">
      <c r="I63" s="61"/>
    </row>
    <row r="64" spans="1:13" ht="33.75" customHeight="1">
      <c r="I64" s="61"/>
    </row>
  </sheetData>
  <mergeCells count="27">
    <mergeCell ref="E36:E37"/>
    <mergeCell ref="F36:F37"/>
    <mergeCell ref="H36:H37"/>
    <mergeCell ref="C36:C37"/>
    <mergeCell ref="A61:K61"/>
    <mergeCell ref="A59:B59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zoomScale="90" zoomScaleNormal="90" workbookViewId="0">
      <pane xSplit="4" ySplit="5" topLeftCell="E18" activePane="bottomRight" state="frozen"/>
      <selection pane="topRight" activeCell="E1" sqref="E1"/>
      <selection pane="bottomLeft" activeCell="A6" sqref="A6"/>
      <selection pane="bottomRight" activeCell="P10" sqref="P10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2.140625" style="33" customWidth="1"/>
    <col min="10" max="10" width="12" style="33" customWidth="1"/>
    <col min="11" max="11" width="28.71093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2:15" ht="21.75" customHeight="1">
      <c r="C1" s="138" t="s">
        <v>229</v>
      </c>
      <c r="D1" s="138"/>
      <c r="E1" s="138"/>
      <c r="F1" s="138"/>
      <c r="G1" s="138"/>
      <c r="H1" s="138"/>
      <c r="I1" s="138"/>
      <c r="J1" s="138"/>
      <c r="K1" s="138"/>
      <c r="L1" s="138"/>
    </row>
    <row r="2" spans="2:15" ht="18.75" customHeight="1"/>
    <row r="3" spans="2:15" ht="15.75" customHeight="1">
      <c r="C3" s="44">
        <v>43677</v>
      </c>
      <c r="D3" s="56"/>
      <c r="E3" s="56"/>
      <c r="L3" s="34" t="s">
        <v>7</v>
      </c>
    </row>
    <row r="4" spans="2:15" ht="33.75" customHeight="1">
      <c r="B4" s="139" t="s">
        <v>0</v>
      </c>
      <c r="C4" s="140" t="s">
        <v>1</v>
      </c>
      <c r="D4" s="140" t="s">
        <v>19</v>
      </c>
      <c r="E4" s="140" t="s">
        <v>22</v>
      </c>
      <c r="F4" s="140"/>
      <c r="G4" s="140" t="s">
        <v>5</v>
      </c>
      <c r="H4" s="140" t="s">
        <v>2</v>
      </c>
      <c r="I4" s="140" t="s">
        <v>27</v>
      </c>
      <c r="J4" s="140" t="s">
        <v>15</v>
      </c>
      <c r="K4" s="140" t="s">
        <v>3</v>
      </c>
      <c r="L4" s="140" t="s">
        <v>4</v>
      </c>
    </row>
    <row r="5" spans="2:15" ht="24.75" customHeight="1">
      <c r="B5" s="139"/>
      <c r="C5" s="140"/>
      <c r="D5" s="140"/>
      <c r="E5" s="104" t="s">
        <v>20</v>
      </c>
      <c r="F5" s="104" t="s">
        <v>21</v>
      </c>
      <c r="G5" s="140"/>
      <c r="H5" s="140"/>
      <c r="I5" s="140"/>
      <c r="J5" s="140"/>
      <c r="K5" s="140"/>
      <c r="L5" s="140"/>
    </row>
    <row r="6" spans="2:15" ht="39" customHeight="1">
      <c r="B6" s="143">
        <v>1</v>
      </c>
      <c r="C6" s="141" t="s">
        <v>30</v>
      </c>
      <c r="D6" s="67" t="s">
        <v>23</v>
      </c>
      <c r="E6" s="67">
        <v>2018</v>
      </c>
      <c r="F6" s="54">
        <v>2019</v>
      </c>
      <c r="G6" s="145">
        <v>1600000</v>
      </c>
      <c r="H6" s="105">
        <v>889842.8</v>
      </c>
      <c r="I6" s="145">
        <v>1300000</v>
      </c>
      <c r="J6" s="42">
        <v>889000</v>
      </c>
      <c r="K6" s="88" t="s">
        <v>16</v>
      </c>
      <c r="L6" s="106" t="s">
        <v>18</v>
      </c>
    </row>
    <row r="7" spans="2:15" ht="39" customHeight="1">
      <c r="B7" s="144"/>
      <c r="C7" s="142"/>
      <c r="D7" s="67" t="s">
        <v>139</v>
      </c>
      <c r="E7" s="67">
        <v>2018</v>
      </c>
      <c r="F7" s="54">
        <v>2019</v>
      </c>
      <c r="G7" s="146"/>
      <c r="H7" s="105">
        <v>398552.6</v>
      </c>
      <c r="I7" s="146"/>
      <c r="J7" s="42">
        <f>193845.6+2463.1+1055.6+115727.3+630.2+1470.5</f>
        <v>315192.30000000005</v>
      </c>
      <c r="K7" s="88" t="s">
        <v>95</v>
      </c>
      <c r="L7" s="106" t="s">
        <v>137</v>
      </c>
    </row>
    <row r="8" spans="2:15" ht="42" customHeight="1">
      <c r="B8" s="103">
        <v>2</v>
      </c>
      <c r="C8" s="77" t="s">
        <v>37</v>
      </c>
      <c r="D8" s="91" t="s">
        <v>38</v>
      </c>
      <c r="E8" s="67">
        <v>2018</v>
      </c>
      <c r="F8" s="54">
        <v>2019</v>
      </c>
      <c r="G8" s="105">
        <v>142200</v>
      </c>
      <c r="H8" s="105">
        <v>137563.5</v>
      </c>
      <c r="I8" s="105">
        <v>42200</v>
      </c>
      <c r="J8" s="42">
        <f>36629.8+933.6</f>
        <v>37563.4</v>
      </c>
      <c r="K8" s="88" t="s">
        <v>16</v>
      </c>
      <c r="L8" s="106" t="s">
        <v>36</v>
      </c>
      <c r="O8" s="100"/>
    </row>
    <row r="9" spans="2:15" ht="42" customHeight="1">
      <c r="B9" s="103">
        <v>3</v>
      </c>
      <c r="C9" s="77" t="s">
        <v>53</v>
      </c>
      <c r="D9" s="91" t="s">
        <v>75</v>
      </c>
      <c r="E9" s="67">
        <v>2018</v>
      </c>
      <c r="F9" s="54">
        <v>2019</v>
      </c>
      <c r="G9" s="105">
        <v>3200000</v>
      </c>
      <c r="H9" s="105">
        <v>2900000</v>
      </c>
      <c r="I9" s="105">
        <v>2200000</v>
      </c>
      <c r="J9" s="42">
        <v>1400000</v>
      </c>
      <c r="K9" s="88" t="s">
        <v>16</v>
      </c>
      <c r="L9" s="106" t="s">
        <v>55</v>
      </c>
    </row>
    <row r="10" spans="2:15" ht="53.25" customHeight="1">
      <c r="B10" s="103">
        <v>4</v>
      </c>
      <c r="C10" s="77" t="s">
        <v>54</v>
      </c>
      <c r="D10" s="67" t="s">
        <v>76</v>
      </c>
      <c r="E10" s="67">
        <v>2018</v>
      </c>
      <c r="F10" s="54">
        <v>2019</v>
      </c>
      <c r="G10" s="105">
        <v>3084900</v>
      </c>
      <c r="H10" s="105">
        <v>3084900</v>
      </c>
      <c r="I10" s="105">
        <v>2484900</v>
      </c>
      <c r="J10" s="42">
        <v>1976402.8</v>
      </c>
      <c r="K10" s="88" t="s">
        <v>16</v>
      </c>
      <c r="L10" s="106" t="s">
        <v>55</v>
      </c>
      <c r="O10" s="100"/>
    </row>
    <row r="11" spans="2:15" ht="28.5" customHeight="1">
      <c r="B11" s="103">
        <v>5</v>
      </c>
      <c r="C11" s="77" t="s">
        <v>56</v>
      </c>
      <c r="D11" s="91" t="s">
        <v>74</v>
      </c>
      <c r="E11" s="67">
        <v>2018</v>
      </c>
      <c r="F11" s="54">
        <v>2019</v>
      </c>
      <c r="G11" s="105">
        <v>962500</v>
      </c>
      <c r="H11" s="105">
        <v>960000</v>
      </c>
      <c r="I11" s="105">
        <v>512500</v>
      </c>
      <c r="J11" s="42">
        <v>510000</v>
      </c>
      <c r="K11" s="88" t="s">
        <v>16</v>
      </c>
      <c r="L11" s="106" t="s">
        <v>55</v>
      </c>
    </row>
    <row r="12" spans="2:15" ht="28.5" customHeight="1">
      <c r="B12" s="103">
        <v>6</v>
      </c>
      <c r="C12" s="77" t="s">
        <v>96</v>
      </c>
      <c r="D12" s="91" t="s">
        <v>107</v>
      </c>
      <c r="E12" s="67">
        <v>2018</v>
      </c>
      <c r="F12" s="54">
        <v>2019</v>
      </c>
      <c r="G12" s="105">
        <v>2700000</v>
      </c>
      <c r="H12" s="105">
        <v>2099500</v>
      </c>
      <c r="I12" s="105">
        <v>2000000</v>
      </c>
      <c r="J12" s="42">
        <f>985197.5+12137.2+5201.6+8669.4+447753.9+5689.4+2438.3</f>
        <v>1467087.3</v>
      </c>
      <c r="K12" s="88" t="s">
        <v>95</v>
      </c>
      <c r="L12" s="106" t="s">
        <v>97</v>
      </c>
    </row>
    <row r="13" spans="2:15" ht="28.5" customHeight="1">
      <c r="B13" s="118">
        <v>7</v>
      </c>
      <c r="C13" s="77" t="s">
        <v>136</v>
      </c>
      <c r="D13" s="91" t="s">
        <v>138</v>
      </c>
      <c r="E13" s="67">
        <v>2019</v>
      </c>
      <c r="F13" s="54">
        <v>2020</v>
      </c>
      <c r="G13" s="120">
        <v>1161000</v>
      </c>
      <c r="H13" s="120">
        <v>1148531.8999999999</v>
      </c>
      <c r="I13" s="120">
        <v>500000</v>
      </c>
      <c r="J13" s="42">
        <f>486746.8+6184.8+2650.7+4417.7</f>
        <v>500000</v>
      </c>
      <c r="K13" s="88" t="s">
        <v>95</v>
      </c>
      <c r="L13" s="121" t="s">
        <v>128</v>
      </c>
    </row>
    <row r="14" spans="2:15" ht="28.5" customHeight="1">
      <c r="B14" s="118">
        <v>8</v>
      </c>
      <c r="C14" s="77" t="s">
        <v>145</v>
      </c>
      <c r="D14" s="91" t="s">
        <v>146</v>
      </c>
      <c r="E14" s="67">
        <v>2019</v>
      </c>
      <c r="F14" s="54">
        <v>2019</v>
      </c>
      <c r="G14" s="120">
        <v>1000000</v>
      </c>
      <c r="H14" s="120">
        <v>261360</v>
      </c>
      <c r="I14" s="120">
        <v>1000000</v>
      </c>
      <c r="J14" s="42">
        <v>261360</v>
      </c>
      <c r="K14" s="88" t="s">
        <v>144</v>
      </c>
      <c r="L14" s="121" t="s">
        <v>143</v>
      </c>
    </row>
    <row r="15" spans="2:15" ht="28.5" customHeight="1">
      <c r="B15" s="118">
        <v>9</v>
      </c>
      <c r="C15" s="77" t="s">
        <v>207</v>
      </c>
      <c r="D15" s="91" t="s">
        <v>148</v>
      </c>
      <c r="E15" s="67">
        <v>2019</v>
      </c>
      <c r="F15" s="54">
        <v>2019</v>
      </c>
      <c r="G15" s="120">
        <v>27000</v>
      </c>
      <c r="H15" s="120">
        <v>26957</v>
      </c>
      <c r="I15" s="120">
        <v>27000</v>
      </c>
      <c r="J15" s="42">
        <f>25774.9+480+234+327.7+140.4</f>
        <v>26957.000000000004</v>
      </c>
      <c r="K15" s="88" t="s">
        <v>149</v>
      </c>
      <c r="L15" s="121" t="s">
        <v>147</v>
      </c>
      <c r="O15" s="100"/>
    </row>
    <row r="16" spans="2:15" ht="40.5" customHeight="1">
      <c r="B16" s="118">
        <v>10</v>
      </c>
      <c r="C16" s="109" t="s">
        <v>209</v>
      </c>
      <c r="D16" s="91" t="s">
        <v>210</v>
      </c>
      <c r="E16" s="67">
        <v>2019</v>
      </c>
      <c r="F16" s="54">
        <v>2019</v>
      </c>
      <c r="G16" s="120">
        <v>32600</v>
      </c>
      <c r="H16" s="120">
        <v>31776.2</v>
      </c>
      <c r="I16" s="120">
        <v>32600</v>
      </c>
      <c r="J16" s="42">
        <f>30315.5+378.3+162.1+270.3+650</f>
        <v>31776.199999999997</v>
      </c>
      <c r="K16" s="88" t="s">
        <v>149</v>
      </c>
      <c r="L16" s="121" t="s">
        <v>208</v>
      </c>
      <c r="O16" s="100"/>
    </row>
    <row r="17" spans="1:15" ht="40.5" customHeight="1">
      <c r="B17" s="118">
        <v>11</v>
      </c>
      <c r="C17" s="75" t="s">
        <v>253</v>
      </c>
      <c r="D17" s="114" t="s">
        <v>254</v>
      </c>
      <c r="E17" s="67">
        <v>2019</v>
      </c>
      <c r="F17" s="54">
        <v>2019</v>
      </c>
      <c r="G17" s="120">
        <v>962500</v>
      </c>
      <c r="H17" s="120">
        <v>962372.4</v>
      </c>
      <c r="I17" s="120">
        <v>962500</v>
      </c>
      <c r="J17" s="42">
        <v>962372.4</v>
      </c>
      <c r="K17" s="88" t="s">
        <v>16</v>
      </c>
      <c r="L17" s="121" t="s">
        <v>55</v>
      </c>
      <c r="O17" s="100"/>
    </row>
    <row r="18" spans="1:15" ht="40.5" customHeight="1">
      <c r="B18" s="118">
        <v>12</v>
      </c>
      <c r="C18" s="75" t="s">
        <v>256</v>
      </c>
      <c r="D18" s="114" t="s">
        <v>257</v>
      </c>
      <c r="E18" s="67">
        <v>2019</v>
      </c>
      <c r="F18" s="54">
        <v>2020</v>
      </c>
      <c r="G18" s="120">
        <v>5863000</v>
      </c>
      <c r="H18" s="120">
        <v>5727968.7999999998</v>
      </c>
      <c r="I18" s="120">
        <v>3300000</v>
      </c>
      <c r="J18" s="42">
        <f>1571793.6+3800+8559.4+19971.9</f>
        <v>1604124.9</v>
      </c>
      <c r="K18" s="88" t="s">
        <v>95</v>
      </c>
      <c r="L18" s="121" t="s">
        <v>255</v>
      </c>
      <c r="O18" s="100"/>
    </row>
    <row r="19" spans="1:15" ht="40.5" customHeight="1">
      <c r="B19" s="118">
        <v>13</v>
      </c>
      <c r="C19" s="76" t="s">
        <v>258</v>
      </c>
      <c r="D19" s="114" t="s">
        <v>259</v>
      </c>
      <c r="E19" s="67">
        <v>2019</v>
      </c>
      <c r="F19" s="54">
        <v>2019</v>
      </c>
      <c r="G19" s="120">
        <v>203400</v>
      </c>
      <c r="H19" s="120">
        <v>197862.3</v>
      </c>
      <c r="I19" s="120">
        <v>203400</v>
      </c>
      <c r="J19" s="42">
        <f>87294+3900+1109.2</f>
        <v>92303.2</v>
      </c>
      <c r="K19" s="88" t="s">
        <v>95</v>
      </c>
      <c r="L19" s="121" t="s">
        <v>137</v>
      </c>
      <c r="O19" s="100"/>
    </row>
    <row r="20" spans="1:15" ht="40.5" customHeight="1">
      <c r="B20" s="118">
        <v>14</v>
      </c>
      <c r="C20" s="75" t="s">
        <v>261</v>
      </c>
      <c r="D20" s="114" t="s">
        <v>262</v>
      </c>
      <c r="E20" s="67">
        <v>2019</v>
      </c>
      <c r="F20" s="54">
        <v>2020</v>
      </c>
      <c r="G20" s="120">
        <v>3000000</v>
      </c>
      <c r="H20" s="120">
        <v>2847914.9</v>
      </c>
      <c r="I20" s="120">
        <v>1000000</v>
      </c>
      <c r="J20" s="42">
        <f>973493.5+12369.7+5301.3</f>
        <v>991164.5</v>
      </c>
      <c r="K20" s="88" t="s">
        <v>95</v>
      </c>
      <c r="L20" s="121" t="s">
        <v>260</v>
      </c>
      <c r="O20" s="100"/>
    </row>
    <row r="21" spans="1:15" ht="52.5" customHeight="1">
      <c r="B21" s="118">
        <v>15</v>
      </c>
      <c r="C21" s="75" t="s">
        <v>263</v>
      </c>
      <c r="D21" s="114" t="s">
        <v>264</v>
      </c>
      <c r="E21" s="67">
        <v>2019</v>
      </c>
      <c r="F21" s="54">
        <v>2020</v>
      </c>
      <c r="G21" s="120">
        <v>4700000</v>
      </c>
      <c r="H21" s="120">
        <v>3999700.4</v>
      </c>
      <c r="I21" s="120">
        <v>1000000</v>
      </c>
      <c r="J21" s="42">
        <v>977230.5</v>
      </c>
      <c r="K21" s="88" t="s">
        <v>95</v>
      </c>
      <c r="L21" s="121" t="s">
        <v>265</v>
      </c>
      <c r="O21" s="100"/>
    </row>
    <row r="22" spans="1:15" ht="52.5" customHeight="1">
      <c r="B22" s="118">
        <v>16</v>
      </c>
      <c r="C22" s="75" t="s">
        <v>267</v>
      </c>
      <c r="D22" s="114" t="s">
        <v>268</v>
      </c>
      <c r="E22" s="67">
        <v>2019</v>
      </c>
      <c r="F22" s="54">
        <v>2020</v>
      </c>
      <c r="G22" s="120">
        <v>2800000</v>
      </c>
      <c r="H22" s="120">
        <v>2768815.9</v>
      </c>
      <c r="I22" s="120">
        <v>700000</v>
      </c>
      <c r="J22" s="42">
        <v>681445.5</v>
      </c>
      <c r="K22" s="88" t="s">
        <v>95</v>
      </c>
      <c r="L22" s="121" t="s">
        <v>266</v>
      </c>
      <c r="O22" s="100"/>
    </row>
    <row r="23" spans="1:15" ht="17.25" customHeight="1">
      <c r="B23" s="118"/>
      <c r="C23" s="67" t="s">
        <v>6</v>
      </c>
      <c r="D23" s="67"/>
      <c r="E23" s="67"/>
      <c r="F23" s="119"/>
      <c r="G23" s="35">
        <f>SUM(G6:G22)</f>
        <v>31439100</v>
      </c>
      <c r="H23" s="35">
        <f t="shared" ref="H23:J23" si="0">SUM(H6:H22)</f>
        <v>28443618.699999996</v>
      </c>
      <c r="I23" s="35">
        <f t="shared" si="0"/>
        <v>17265100</v>
      </c>
      <c r="J23" s="35">
        <f t="shared" si="0"/>
        <v>12723980</v>
      </c>
      <c r="K23" s="89"/>
      <c r="L23" s="121"/>
    </row>
    <row r="24" spans="1:15" ht="17.25" customHeight="1">
      <c r="B24" s="36"/>
      <c r="C24" s="37"/>
      <c r="D24" s="37"/>
      <c r="E24" s="37"/>
      <c r="F24" s="38"/>
      <c r="G24" s="39"/>
      <c r="H24" s="39"/>
      <c r="I24" s="39"/>
      <c r="J24" s="39"/>
      <c r="K24" s="90"/>
      <c r="L24" s="40"/>
    </row>
    <row r="25" spans="1:15" ht="33.75" customHeight="1">
      <c r="A25" s="137" t="s">
        <v>14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5" ht="33.75" customHeight="1">
      <c r="J26" s="99"/>
    </row>
    <row r="27" spans="1:15" ht="33.75" customHeight="1">
      <c r="J27" s="62"/>
    </row>
    <row r="28" spans="1:15" ht="33.75" customHeight="1">
      <c r="J28" s="62"/>
    </row>
    <row r="29" spans="1:15" ht="33.75" customHeight="1">
      <c r="J29" s="62"/>
    </row>
  </sheetData>
  <mergeCells count="16">
    <mergeCell ref="A25:M25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8"/>
  <sheetViews>
    <sheetView topLeftCell="A10" workbookViewId="0">
      <selection activeCell="K17" sqref="K17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138" t="s">
        <v>230</v>
      </c>
      <c r="D1" s="138"/>
      <c r="E1" s="138"/>
      <c r="F1" s="138"/>
      <c r="G1" s="138"/>
      <c r="H1" s="138"/>
      <c r="I1" s="138"/>
      <c r="J1" s="138"/>
      <c r="K1" s="138"/>
      <c r="L1" s="138"/>
    </row>
    <row r="2" spans="1:14" ht="18.75" customHeight="1"/>
    <row r="3" spans="1:14" ht="15.75" customHeight="1">
      <c r="C3" s="44">
        <v>43677</v>
      </c>
      <c r="D3" s="56"/>
      <c r="E3" s="56"/>
      <c r="L3" s="34" t="s">
        <v>7</v>
      </c>
    </row>
    <row r="4" spans="1:14" ht="33.75" customHeight="1">
      <c r="B4" s="139" t="s">
        <v>0</v>
      </c>
      <c r="C4" s="140" t="s">
        <v>1</v>
      </c>
      <c r="D4" s="128" t="s">
        <v>19</v>
      </c>
      <c r="E4" s="128" t="s">
        <v>22</v>
      </c>
      <c r="F4" s="128"/>
      <c r="G4" s="140" t="s">
        <v>5</v>
      </c>
      <c r="H4" s="140" t="s">
        <v>2</v>
      </c>
      <c r="I4" s="140" t="s">
        <v>27</v>
      </c>
      <c r="J4" s="128" t="s">
        <v>15</v>
      </c>
      <c r="K4" s="140" t="s">
        <v>3</v>
      </c>
      <c r="L4" s="140" t="s">
        <v>4</v>
      </c>
    </row>
    <row r="5" spans="1:14" ht="24.75" customHeight="1">
      <c r="B5" s="139"/>
      <c r="C5" s="140"/>
      <c r="D5" s="128"/>
      <c r="E5" s="64" t="s">
        <v>20</v>
      </c>
      <c r="F5" s="64" t="s">
        <v>21</v>
      </c>
      <c r="G5" s="140"/>
      <c r="H5" s="140"/>
      <c r="I5" s="140"/>
      <c r="J5" s="128"/>
      <c r="K5" s="140"/>
      <c r="L5" s="140"/>
    </row>
    <row r="6" spans="1:14" ht="24.75" customHeight="1">
      <c r="B6" s="139">
        <v>1</v>
      </c>
      <c r="C6" s="148" t="s">
        <v>29</v>
      </c>
      <c r="D6" s="67" t="s">
        <v>25</v>
      </c>
      <c r="E6" s="67">
        <v>2018</v>
      </c>
      <c r="F6" s="54">
        <v>2019</v>
      </c>
      <c r="G6" s="147">
        <v>1334113</v>
      </c>
      <c r="H6" s="60">
        <v>1091891.8</v>
      </c>
      <c r="I6" s="71">
        <v>771891.8</v>
      </c>
      <c r="J6" s="72">
        <f>48393+100000+150000+150000+100000+50000+100000</f>
        <v>698393</v>
      </c>
      <c r="K6" s="41" t="s">
        <v>8</v>
      </c>
      <c r="L6" s="67" t="s">
        <v>24</v>
      </c>
      <c r="N6" s="49"/>
    </row>
    <row r="7" spans="1:14" ht="24.75" customHeight="1">
      <c r="B7" s="139"/>
      <c r="C7" s="148"/>
      <c r="D7" s="67" t="s">
        <v>25</v>
      </c>
      <c r="E7" s="67">
        <v>2018</v>
      </c>
      <c r="F7" s="54">
        <v>2019</v>
      </c>
      <c r="G7" s="147"/>
      <c r="H7" s="60">
        <v>242221.2</v>
      </c>
      <c r="I7" s="71">
        <v>112055.2</v>
      </c>
      <c r="J7" s="73">
        <v>112055.2</v>
      </c>
      <c r="K7" s="41" t="s">
        <v>8</v>
      </c>
      <c r="L7" s="67" t="s">
        <v>9</v>
      </c>
      <c r="N7" s="49"/>
    </row>
    <row r="8" spans="1:14" ht="64.5" customHeight="1">
      <c r="B8" s="94">
        <v>2</v>
      </c>
      <c r="C8" s="74" t="s">
        <v>89</v>
      </c>
      <c r="D8" s="67" t="s">
        <v>100</v>
      </c>
      <c r="E8" s="67">
        <v>2019</v>
      </c>
      <c r="F8" s="54">
        <v>2019</v>
      </c>
      <c r="G8" s="93">
        <v>362200</v>
      </c>
      <c r="H8" s="60">
        <v>353330</v>
      </c>
      <c r="I8" s="71">
        <v>362200</v>
      </c>
      <c r="J8" s="72">
        <f>50000+35000+50000+26000</f>
        <v>161000</v>
      </c>
      <c r="K8" s="41" t="s">
        <v>88</v>
      </c>
      <c r="L8" s="67" t="s">
        <v>9</v>
      </c>
      <c r="N8" s="49"/>
    </row>
    <row r="9" spans="1:14" ht="53.25" customHeight="1">
      <c r="B9" s="97">
        <v>3</v>
      </c>
      <c r="C9" s="24" t="s">
        <v>117</v>
      </c>
      <c r="D9" s="67" t="s">
        <v>121</v>
      </c>
      <c r="E9" s="67">
        <v>2019</v>
      </c>
      <c r="F9" s="54">
        <v>2020</v>
      </c>
      <c r="G9" s="98">
        <v>300000</v>
      </c>
      <c r="H9" s="60">
        <v>294233.2</v>
      </c>
      <c r="I9" s="71">
        <v>243878.3</v>
      </c>
      <c r="J9" s="72">
        <f>50000+9750</f>
        <v>59750</v>
      </c>
      <c r="K9" s="41" t="s">
        <v>120</v>
      </c>
      <c r="L9" s="67" t="s">
        <v>119</v>
      </c>
      <c r="N9" s="49"/>
    </row>
    <row r="10" spans="1:14" ht="31.5" customHeight="1">
      <c r="B10" s="97">
        <v>4</v>
      </c>
      <c r="C10" s="24" t="s">
        <v>118</v>
      </c>
      <c r="D10" s="67" t="s">
        <v>122</v>
      </c>
      <c r="E10" s="67">
        <v>2019</v>
      </c>
      <c r="F10" s="54">
        <v>2019</v>
      </c>
      <c r="G10" s="98">
        <v>47500</v>
      </c>
      <c r="H10" s="60">
        <v>47444.3</v>
      </c>
      <c r="I10" s="71">
        <v>47500</v>
      </c>
      <c r="J10" s="72">
        <f>15000+27568.9</f>
        <v>42568.9</v>
      </c>
      <c r="K10" s="41" t="s">
        <v>88</v>
      </c>
      <c r="L10" s="67" t="s">
        <v>12</v>
      </c>
      <c r="N10" s="49"/>
    </row>
    <row r="11" spans="1:14" ht="66.75" customHeight="1">
      <c r="B11" s="103">
        <v>5</v>
      </c>
      <c r="C11" s="74" t="s">
        <v>211</v>
      </c>
      <c r="D11" s="67" t="s">
        <v>212</v>
      </c>
      <c r="E11" s="67">
        <v>2019</v>
      </c>
      <c r="F11" s="54">
        <v>2019</v>
      </c>
      <c r="G11" s="105">
        <v>129000</v>
      </c>
      <c r="H11" s="60">
        <v>128132.2</v>
      </c>
      <c r="I11" s="71">
        <v>129000</v>
      </c>
      <c r="J11" s="72">
        <v>38439.699999999997</v>
      </c>
      <c r="K11" s="41" t="s">
        <v>88</v>
      </c>
      <c r="L11" s="67" t="s">
        <v>12</v>
      </c>
      <c r="N11" s="49"/>
    </row>
    <row r="12" spans="1:14" ht="53.25" customHeight="1">
      <c r="B12" s="118">
        <v>6</v>
      </c>
      <c r="C12" s="115" t="s">
        <v>271</v>
      </c>
      <c r="D12" s="67" t="s">
        <v>270</v>
      </c>
      <c r="E12" s="67">
        <v>2019</v>
      </c>
      <c r="F12" s="54">
        <v>2019</v>
      </c>
      <c r="G12" s="120">
        <v>130000</v>
      </c>
      <c r="H12" s="60">
        <v>124950</v>
      </c>
      <c r="I12" s="71">
        <v>130000</v>
      </c>
      <c r="J12" s="72">
        <v>60956.5</v>
      </c>
      <c r="K12" s="41" t="s">
        <v>8</v>
      </c>
      <c r="L12" s="67" t="s">
        <v>269</v>
      </c>
      <c r="N12" s="49"/>
    </row>
    <row r="13" spans="1:14" ht="27.75" customHeight="1">
      <c r="B13" s="149" t="s">
        <v>6</v>
      </c>
      <c r="C13" s="149"/>
      <c r="D13" s="68"/>
      <c r="E13" s="68"/>
      <c r="F13" s="67"/>
      <c r="G13" s="48">
        <f>SUM(G6:G11)</f>
        <v>2172813</v>
      </c>
      <c r="H13" s="48">
        <f>SUM(H6:H12)</f>
        <v>2282202.7000000002</v>
      </c>
      <c r="I13" s="48">
        <f>SUM(I6:I12)</f>
        <v>1796525.3</v>
      </c>
      <c r="J13" s="48">
        <f>SUM(J6:J12)</f>
        <v>1173163.2999999998</v>
      </c>
      <c r="K13" s="67"/>
      <c r="L13" s="67"/>
    </row>
    <row r="14" spans="1:14" ht="33.75" customHeight="1">
      <c r="J14" s="46"/>
    </row>
    <row r="15" spans="1:14" ht="33.75" customHeight="1">
      <c r="A15" s="137" t="s">
        <v>10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4" ht="33.75" customHeight="1">
      <c r="J16" s="46"/>
    </row>
    <row r="18" spans="10:10" ht="33.75" customHeight="1">
      <c r="J18" s="46"/>
    </row>
  </sheetData>
  <mergeCells count="16">
    <mergeCell ref="A15:M15"/>
    <mergeCell ref="G6:G7"/>
    <mergeCell ref="C6:C7"/>
    <mergeCell ref="B6:B7"/>
    <mergeCell ref="B13:C13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selection activeCell="P9" sqref="P9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2:15" ht="21.75" customHeight="1">
      <c r="C1" s="126" t="s">
        <v>231</v>
      </c>
      <c r="D1" s="126"/>
      <c r="E1" s="126"/>
      <c r="F1" s="126"/>
      <c r="G1" s="126"/>
      <c r="H1" s="126"/>
      <c r="I1" s="126"/>
      <c r="J1" s="126"/>
      <c r="K1" s="126"/>
      <c r="L1" s="126"/>
    </row>
    <row r="2" spans="2:15" ht="18.75" customHeight="1"/>
    <row r="3" spans="2:15" ht="15.75" customHeight="1">
      <c r="C3" s="44">
        <v>43677</v>
      </c>
      <c r="D3" s="52"/>
      <c r="E3" s="52"/>
      <c r="L3" s="1" t="s">
        <v>7</v>
      </c>
    </row>
    <row r="4" spans="2:15" ht="33.75" customHeight="1">
      <c r="B4" s="151" t="s">
        <v>0</v>
      </c>
      <c r="C4" s="128" t="s">
        <v>1</v>
      </c>
      <c r="D4" s="128" t="s">
        <v>19</v>
      </c>
      <c r="E4" s="128" t="s">
        <v>22</v>
      </c>
      <c r="F4" s="128"/>
      <c r="G4" s="128" t="s">
        <v>5</v>
      </c>
      <c r="H4" s="128" t="s">
        <v>2</v>
      </c>
      <c r="I4" s="128" t="s">
        <v>28</v>
      </c>
      <c r="J4" s="128" t="s">
        <v>15</v>
      </c>
      <c r="K4" s="128" t="s">
        <v>3</v>
      </c>
      <c r="L4" s="128" t="s">
        <v>4</v>
      </c>
    </row>
    <row r="5" spans="2:15" ht="24.75" customHeight="1">
      <c r="B5" s="151"/>
      <c r="C5" s="128"/>
      <c r="D5" s="128"/>
      <c r="E5" s="50" t="s">
        <v>20</v>
      </c>
      <c r="F5" s="50" t="s">
        <v>21</v>
      </c>
      <c r="G5" s="128"/>
      <c r="H5" s="128"/>
      <c r="I5" s="128"/>
      <c r="J5" s="128"/>
      <c r="K5" s="128"/>
      <c r="L5" s="128"/>
    </row>
    <row r="6" spans="2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2:15" ht="31.5" customHeight="1">
      <c r="B7" s="66">
        <v>2</v>
      </c>
      <c r="C7" s="2" t="s">
        <v>86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87</v>
      </c>
      <c r="N7" s="18"/>
      <c r="O7" s="18"/>
    </row>
    <row r="8" spans="2:15" ht="31.5" customHeight="1">
      <c r="B8" s="66">
        <v>3</v>
      </c>
      <c r="C8" s="74" t="s">
        <v>111</v>
      </c>
      <c r="D8" s="58" t="s">
        <v>116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2:15" ht="31.5" customHeight="1">
      <c r="B9" s="66">
        <v>4</v>
      </c>
      <c r="C9" s="75" t="s">
        <v>112</v>
      </c>
      <c r="D9" s="58" t="s">
        <v>115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f>10000+11612.4+265.3+113.7</f>
        <v>21991.4</v>
      </c>
      <c r="K9" s="59" t="s">
        <v>16</v>
      </c>
      <c r="L9" s="2" t="s">
        <v>12</v>
      </c>
      <c r="N9" s="18"/>
      <c r="O9" s="18"/>
    </row>
    <row r="10" spans="2:15" ht="31.5" customHeight="1">
      <c r="B10" s="66">
        <v>5</v>
      </c>
      <c r="C10" s="74" t="s">
        <v>113</v>
      </c>
      <c r="D10" s="58" t="s">
        <v>114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f>10000+29017.9+480.1+205.7</f>
        <v>39703.699999999997</v>
      </c>
      <c r="K10" s="59" t="s">
        <v>16</v>
      </c>
      <c r="L10" s="2" t="s">
        <v>12</v>
      </c>
      <c r="N10" s="18"/>
      <c r="O10" s="18"/>
    </row>
    <row r="11" spans="2:15" ht="31.5" customHeight="1">
      <c r="B11" s="66">
        <v>6</v>
      </c>
      <c r="C11" s="108" t="s">
        <v>204</v>
      </c>
      <c r="D11" s="57" t="s">
        <v>205</v>
      </c>
      <c r="E11" s="58">
        <v>2019</v>
      </c>
      <c r="F11" s="53">
        <v>2019</v>
      </c>
      <c r="G11" s="15">
        <v>65000</v>
      </c>
      <c r="H11" s="14">
        <v>64877.2</v>
      </c>
      <c r="I11" s="14">
        <v>65000</v>
      </c>
      <c r="J11" s="43">
        <v>40000</v>
      </c>
      <c r="K11" s="59" t="s">
        <v>95</v>
      </c>
      <c r="L11" s="2" t="s">
        <v>119</v>
      </c>
      <c r="N11" s="18"/>
      <c r="O11" s="18"/>
    </row>
    <row r="12" spans="2:15" ht="31.5" customHeight="1">
      <c r="B12" s="66">
        <v>7</v>
      </c>
      <c r="C12" s="10" t="s">
        <v>206</v>
      </c>
      <c r="D12" s="58"/>
      <c r="E12" s="58">
        <v>2018</v>
      </c>
      <c r="F12" s="53">
        <v>2019</v>
      </c>
      <c r="G12" s="15">
        <v>263700</v>
      </c>
      <c r="H12" s="14"/>
      <c r="I12" s="14">
        <v>149572.1</v>
      </c>
      <c r="J12" s="43">
        <v>149572.1</v>
      </c>
      <c r="K12" s="59" t="s">
        <v>16</v>
      </c>
      <c r="L12" s="2" t="s">
        <v>119</v>
      </c>
      <c r="N12" s="18"/>
      <c r="O12" s="18"/>
    </row>
    <row r="13" spans="2:15" ht="17.25" customHeight="1">
      <c r="B13" s="29"/>
      <c r="C13" s="4" t="s">
        <v>6</v>
      </c>
      <c r="D13" s="4"/>
      <c r="E13" s="4"/>
      <c r="F13" s="50"/>
      <c r="G13" s="16">
        <f>SUM(G6:G12)</f>
        <v>894600</v>
      </c>
      <c r="H13" s="16">
        <f t="shared" ref="H13:I13" si="0">SUM(H6:H12)</f>
        <v>456111.30000000005</v>
      </c>
      <c r="I13" s="16">
        <f t="shared" si="0"/>
        <v>498122.9</v>
      </c>
      <c r="J13" s="16">
        <f>SUM(J6:J12)</f>
        <v>459618</v>
      </c>
      <c r="K13" s="3"/>
      <c r="L13" s="2"/>
    </row>
    <row r="14" spans="2:15" ht="17.25" customHeight="1">
      <c r="B14" s="5"/>
      <c r="C14" s="6"/>
      <c r="D14" s="6"/>
      <c r="E14" s="6"/>
      <c r="F14" s="13"/>
      <c r="G14" s="7"/>
      <c r="H14" s="7"/>
      <c r="I14" s="7"/>
      <c r="J14" s="7"/>
      <c r="K14" s="8"/>
      <c r="L14" s="9"/>
    </row>
    <row r="15" spans="2:15" ht="24.75" customHeight="1">
      <c r="J15" s="47"/>
      <c r="K15" s="63"/>
    </row>
    <row r="16" spans="2:15" ht="33.75" customHeight="1">
      <c r="J16" s="47"/>
    </row>
    <row r="17" spans="1:13" ht="33.75" customHeight="1">
      <c r="A17" s="150" t="s">
        <v>10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</row>
  </sheetData>
  <mergeCells count="12">
    <mergeCell ref="A17:M17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N12" sqref="N12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52" t="s">
        <v>61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152" t="s">
        <v>232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0">
      <c r="C4" s="78"/>
      <c r="J4" s="44">
        <v>43677</v>
      </c>
    </row>
    <row r="5" spans="1:10" s="57" customFormat="1" ht="51.7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7" customFormat="1" ht="25.5" customHeight="1">
      <c r="B6" s="154">
        <v>1</v>
      </c>
      <c r="C6" s="156" t="s">
        <v>30</v>
      </c>
      <c r="D6" s="4" t="s">
        <v>50</v>
      </c>
      <c r="E6" s="158">
        <v>1600</v>
      </c>
      <c r="F6" s="158">
        <v>1300</v>
      </c>
      <c r="G6" s="79">
        <v>889</v>
      </c>
      <c r="H6" s="80">
        <v>1</v>
      </c>
      <c r="I6" s="4" t="s">
        <v>59</v>
      </c>
      <c r="J6" s="4" t="s">
        <v>51</v>
      </c>
    </row>
    <row r="7" spans="1:10" s="57" customFormat="1" ht="25.5" customHeight="1">
      <c r="B7" s="155"/>
      <c r="C7" s="157"/>
      <c r="D7" s="4" t="s">
        <v>50</v>
      </c>
      <c r="E7" s="159"/>
      <c r="F7" s="159"/>
      <c r="G7" s="79">
        <v>315.2</v>
      </c>
      <c r="H7" s="80">
        <v>0.7</v>
      </c>
      <c r="I7" s="4" t="s">
        <v>142</v>
      </c>
      <c r="J7" s="4" t="s">
        <v>137</v>
      </c>
    </row>
    <row r="8" spans="1:10" s="57" customFormat="1" ht="30" customHeight="1">
      <c r="B8" s="4">
        <v>2</v>
      </c>
      <c r="C8" s="74" t="s">
        <v>37</v>
      </c>
      <c r="D8" s="4" t="s">
        <v>50</v>
      </c>
      <c r="E8" s="4">
        <v>142.19999999999999</v>
      </c>
      <c r="F8" s="4">
        <v>42.2</v>
      </c>
      <c r="G8" s="4">
        <v>37.5</v>
      </c>
      <c r="H8" s="80">
        <v>1</v>
      </c>
      <c r="I8" s="81" t="s">
        <v>57</v>
      </c>
      <c r="J8" s="4" t="s">
        <v>36</v>
      </c>
    </row>
    <row r="9" spans="1:10" s="57" customFormat="1" ht="38.25">
      <c r="B9" s="4">
        <v>3</v>
      </c>
      <c r="C9" s="75" t="s">
        <v>53</v>
      </c>
      <c r="D9" s="4" t="s">
        <v>50</v>
      </c>
      <c r="E9" s="79">
        <v>3200</v>
      </c>
      <c r="F9" s="79">
        <v>2200</v>
      </c>
      <c r="G9" s="79">
        <v>1400</v>
      </c>
      <c r="H9" s="80">
        <v>1</v>
      </c>
      <c r="I9" s="81" t="s">
        <v>60</v>
      </c>
      <c r="J9" s="4" t="s">
        <v>55</v>
      </c>
    </row>
    <row r="10" spans="1:10" s="57" customFormat="1" ht="38.25">
      <c r="B10" s="4">
        <v>4</v>
      </c>
      <c r="C10" s="75" t="s">
        <v>54</v>
      </c>
      <c r="D10" s="4" t="s">
        <v>50</v>
      </c>
      <c r="E10" s="79">
        <v>3084.9</v>
      </c>
      <c r="F10" s="79">
        <v>2484.9</v>
      </c>
      <c r="G10" s="79">
        <v>1976.4</v>
      </c>
      <c r="H10" s="80">
        <v>1</v>
      </c>
      <c r="I10" s="82" t="s">
        <v>62</v>
      </c>
      <c r="J10" s="4" t="s">
        <v>55</v>
      </c>
    </row>
    <row r="11" spans="1:10" s="57" customFormat="1" ht="25.5">
      <c r="B11" s="4">
        <v>5</v>
      </c>
      <c r="C11" s="75" t="s">
        <v>56</v>
      </c>
      <c r="D11" s="4" t="s">
        <v>50</v>
      </c>
      <c r="E11" s="79">
        <v>962.5</v>
      </c>
      <c r="F11" s="79">
        <v>512.5</v>
      </c>
      <c r="G11" s="79">
        <v>510</v>
      </c>
      <c r="H11" s="80">
        <v>1</v>
      </c>
      <c r="I11" s="4" t="s">
        <v>58</v>
      </c>
      <c r="J11" s="4" t="s">
        <v>55</v>
      </c>
    </row>
    <row r="12" spans="1:10" s="57" customFormat="1" ht="25.5">
      <c r="B12" s="4">
        <v>6</v>
      </c>
      <c r="C12" s="96" t="s">
        <v>96</v>
      </c>
      <c r="D12" s="4" t="s">
        <v>50</v>
      </c>
      <c r="E12" s="79">
        <v>2700</v>
      </c>
      <c r="F12" s="79">
        <v>2000</v>
      </c>
      <c r="G12" s="79">
        <v>1467.1</v>
      </c>
      <c r="H12" s="80">
        <v>0.75</v>
      </c>
      <c r="I12" s="81" t="s">
        <v>110</v>
      </c>
      <c r="J12" s="67" t="s">
        <v>97</v>
      </c>
    </row>
    <row r="13" spans="1:10" s="57" customFormat="1" ht="28.5" customHeight="1">
      <c r="B13" s="4">
        <v>7</v>
      </c>
      <c r="C13" s="77" t="s">
        <v>136</v>
      </c>
      <c r="D13" s="4" t="s">
        <v>140</v>
      </c>
      <c r="E13" s="79">
        <v>1161</v>
      </c>
      <c r="F13" s="79">
        <v>500</v>
      </c>
      <c r="G13" s="79">
        <v>500</v>
      </c>
      <c r="H13" s="80">
        <v>0.3</v>
      </c>
      <c r="I13" s="81" t="s">
        <v>141</v>
      </c>
      <c r="J13" s="67" t="s">
        <v>128</v>
      </c>
    </row>
    <row r="14" spans="1:10" s="57" customFormat="1" ht="28.5" customHeight="1">
      <c r="B14" s="4">
        <v>8</v>
      </c>
      <c r="C14" s="77" t="s">
        <v>145</v>
      </c>
      <c r="D14" s="4" t="s">
        <v>222</v>
      </c>
      <c r="E14" s="79">
        <v>1000</v>
      </c>
      <c r="F14" s="79">
        <v>1000</v>
      </c>
      <c r="G14" s="79">
        <v>261.39999999999998</v>
      </c>
      <c r="H14" s="80">
        <v>1</v>
      </c>
      <c r="I14" s="81" t="s">
        <v>223</v>
      </c>
      <c r="J14" s="106" t="s">
        <v>143</v>
      </c>
    </row>
    <row r="15" spans="1:10" s="57" customFormat="1" ht="28.5" customHeight="1">
      <c r="B15" s="4">
        <v>9</v>
      </c>
      <c r="C15" s="77" t="s">
        <v>207</v>
      </c>
      <c r="D15" s="4" t="s">
        <v>222</v>
      </c>
      <c r="E15" s="79">
        <v>27</v>
      </c>
      <c r="F15" s="79">
        <v>27</v>
      </c>
      <c r="G15" s="79">
        <v>27</v>
      </c>
      <c r="H15" s="80">
        <v>1</v>
      </c>
      <c r="I15" s="81" t="s">
        <v>224</v>
      </c>
      <c r="J15" s="106" t="s">
        <v>147</v>
      </c>
    </row>
    <row r="16" spans="1:10" s="57" customFormat="1" ht="28.5" customHeight="1">
      <c r="B16" s="4">
        <v>10</v>
      </c>
      <c r="C16" s="109" t="s">
        <v>209</v>
      </c>
      <c r="D16" s="4" t="s">
        <v>222</v>
      </c>
      <c r="E16" s="79">
        <v>32.6</v>
      </c>
      <c r="F16" s="79">
        <v>32.6</v>
      </c>
      <c r="G16" s="79">
        <v>31.8</v>
      </c>
      <c r="H16" s="80">
        <v>1</v>
      </c>
      <c r="I16" s="81" t="s">
        <v>225</v>
      </c>
      <c r="J16" s="106" t="s">
        <v>208</v>
      </c>
    </row>
    <row r="17" spans="1:10" s="57" customFormat="1" ht="28.5" customHeight="1">
      <c r="B17" s="122">
        <v>11</v>
      </c>
      <c r="C17" s="75" t="s">
        <v>253</v>
      </c>
      <c r="D17" s="122" t="s">
        <v>222</v>
      </c>
      <c r="E17" s="124">
        <v>962.5</v>
      </c>
      <c r="F17" s="124">
        <v>962.5</v>
      </c>
      <c r="G17" s="42">
        <v>962.3</v>
      </c>
      <c r="H17" s="80">
        <v>1</v>
      </c>
      <c r="I17" s="81" t="s">
        <v>275</v>
      </c>
      <c r="J17" s="125" t="s">
        <v>55</v>
      </c>
    </row>
    <row r="18" spans="1:10" s="57" customFormat="1" ht="28.5" customHeight="1">
      <c r="B18" s="122">
        <v>12</v>
      </c>
      <c r="C18" s="75" t="s">
        <v>256</v>
      </c>
      <c r="D18" s="122" t="s">
        <v>222</v>
      </c>
      <c r="E18" s="124">
        <v>5863</v>
      </c>
      <c r="F18" s="124">
        <v>3300</v>
      </c>
      <c r="G18" s="42">
        <v>1604.1</v>
      </c>
      <c r="H18" s="80">
        <v>0.5</v>
      </c>
      <c r="I18" s="81" t="s">
        <v>276</v>
      </c>
      <c r="J18" s="125" t="s">
        <v>255</v>
      </c>
    </row>
    <row r="19" spans="1:10" s="57" customFormat="1" ht="28.5" customHeight="1">
      <c r="B19" s="122">
        <v>13</v>
      </c>
      <c r="C19" s="76" t="s">
        <v>258</v>
      </c>
      <c r="D19" s="122" t="s">
        <v>222</v>
      </c>
      <c r="E19" s="124">
        <v>203.4</v>
      </c>
      <c r="F19" s="124">
        <v>203.4</v>
      </c>
      <c r="G19" s="42">
        <v>92.3</v>
      </c>
      <c r="H19" s="80">
        <v>0.5</v>
      </c>
      <c r="I19" s="81" t="s">
        <v>277</v>
      </c>
      <c r="J19" s="125" t="s">
        <v>137</v>
      </c>
    </row>
    <row r="20" spans="1:10" s="57" customFormat="1" ht="39" customHeight="1">
      <c r="B20" s="122">
        <v>14</v>
      </c>
      <c r="C20" s="75" t="s">
        <v>261</v>
      </c>
      <c r="D20" s="123" t="s">
        <v>140</v>
      </c>
      <c r="E20" s="124">
        <v>3000</v>
      </c>
      <c r="F20" s="124">
        <v>1000</v>
      </c>
      <c r="G20" s="42">
        <v>991.2</v>
      </c>
      <c r="H20" s="87">
        <v>0.5</v>
      </c>
      <c r="I20" s="82" t="s">
        <v>272</v>
      </c>
      <c r="J20" s="67" t="s">
        <v>260</v>
      </c>
    </row>
    <row r="21" spans="1:10" s="57" customFormat="1" ht="39" customHeight="1">
      <c r="B21" s="122">
        <v>15</v>
      </c>
      <c r="C21" s="75" t="s">
        <v>263</v>
      </c>
      <c r="D21" s="123" t="s">
        <v>140</v>
      </c>
      <c r="E21" s="124">
        <v>4700</v>
      </c>
      <c r="F21" s="124">
        <v>1000</v>
      </c>
      <c r="G21" s="42">
        <v>977.2</v>
      </c>
      <c r="H21" s="87">
        <v>0.5</v>
      </c>
      <c r="I21" s="82" t="s">
        <v>273</v>
      </c>
      <c r="J21" s="67" t="s">
        <v>265</v>
      </c>
    </row>
    <row r="22" spans="1:10" s="57" customFormat="1" ht="39" customHeight="1">
      <c r="B22" s="122">
        <v>16</v>
      </c>
      <c r="C22" s="75" t="s">
        <v>267</v>
      </c>
      <c r="D22" s="123" t="s">
        <v>140</v>
      </c>
      <c r="E22" s="124">
        <v>2800</v>
      </c>
      <c r="F22" s="124">
        <v>700</v>
      </c>
      <c r="G22" s="42">
        <v>681.4</v>
      </c>
      <c r="H22" s="87">
        <v>0.5</v>
      </c>
      <c r="I22" s="82" t="s">
        <v>274</v>
      </c>
      <c r="J22" s="67" t="s">
        <v>266</v>
      </c>
    </row>
    <row r="23" spans="1:10" s="83" customFormat="1" ht="20.25" customHeight="1">
      <c r="B23" s="84"/>
      <c r="C23" s="84" t="s">
        <v>6</v>
      </c>
      <c r="D23" s="84"/>
      <c r="E23" s="85">
        <f>SUM(E6:E22)</f>
        <v>31439.100000000002</v>
      </c>
      <c r="F23" s="85">
        <f t="shared" ref="F23:G23" si="0">SUM(F6:F22)</f>
        <v>17265.099999999999</v>
      </c>
      <c r="G23" s="85">
        <f>SUM(G6:G22)</f>
        <v>12723.900000000001</v>
      </c>
      <c r="H23" s="84"/>
      <c r="I23" s="84"/>
      <c r="J23" s="84"/>
    </row>
    <row r="24" spans="1:10" s="57" customFormat="1"/>
    <row r="25" spans="1:10" s="57" customFormat="1"/>
    <row r="26" spans="1:10" s="57" customFormat="1"/>
    <row r="27" spans="1:10" s="57" customFormat="1" ht="17.25" customHeight="1">
      <c r="A27" s="92"/>
      <c r="B27" s="153" t="s">
        <v>77</v>
      </c>
      <c r="C27" s="153"/>
      <c r="D27" s="153"/>
      <c r="E27" s="153"/>
      <c r="F27" s="153"/>
      <c r="G27" s="153"/>
      <c r="H27" s="153"/>
      <c r="I27" s="153"/>
      <c r="J27" s="92"/>
    </row>
    <row r="28" spans="1:10" s="78" customFormat="1"/>
    <row r="29" spans="1:10" s="78" customFormat="1"/>
    <row r="30" spans="1:10" s="78" customFormat="1"/>
  </sheetData>
  <mergeCells count="7">
    <mergeCell ref="A1:J1"/>
    <mergeCell ref="A2:J2"/>
    <mergeCell ref="B27:I27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52" t="s">
        <v>63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152" t="s">
        <v>232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0">
      <c r="C4" s="78"/>
      <c r="J4" s="44">
        <v>43677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6" customHeight="1">
      <c r="B6" s="154">
        <v>1</v>
      </c>
      <c r="C6" s="156" t="s">
        <v>30</v>
      </c>
      <c r="D6" s="4" t="s">
        <v>50</v>
      </c>
      <c r="E6" s="158">
        <v>1600</v>
      </c>
      <c r="F6" s="158">
        <v>1300</v>
      </c>
      <c r="G6" s="79">
        <v>889</v>
      </c>
      <c r="H6" s="80">
        <v>1</v>
      </c>
      <c r="I6" s="4" t="s">
        <v>59</v>
      </c>
      <c r="J6" s="4" t="s">
        <v>51</v>
      </c>
    </row>
    <row r="7" spans="1:10" s="51" customFormat="1" ht="36" customHeight="1">
      <c r="B7" s="155"/>
      <c r="C7" s="157"/>
      <c r="D7" s="4" t="s">
        <v>50</v>
      </c>
      <c r="E7" s="159"/>
      <c r="F7" s="159"/>
      <c r="G7" s="79">
        <v>315.2</v>
      </c>
      <c r="H7" s="80">
        <v>0.7</v>
      </c>
      <c r="I7" s="4" t="s">
        <v>142</v>
      </c>
      <c r="J7" s="4" t="s">
        <v>137</v>
      </c>
    </row>
    <row r="8" spans="1:10" s="51" customFormat="1" ht="38.25">
      <c r="B8" s="23">
        <v>2</v>
      </c>
      <c r="C8" s="75" t="s">
        <v>54</v>
      </c>
      <c r="D8" s="23" t="s">
        <v>50</v>
      </c>
      <c r="E8" s="86">
        <v>3084.9</v>
      </c>
      <c r="F8" s="86">
        <v>2484.9</v>
      </c>
      <c r="G8" s="86">
        <v>1976.4</v>
      </c>
      <c r="H8" s="87">
        <v>1</v>
      </c>
      <c r="I8" s="82" t="s">
        <v>62</v>
      </c>
      <c r="J8" s="23" t="s">
        <v>55</v>
      </c>
    </row>
    <row r="9" spans="1:10" s="51" customFormat="1" ht="42.75" customHeight="1">
      <c r="B9" s="123">
        <v>3</v>
      </c>
      <c r="C9" s="75" t="s">
        <v>261</v>
      </c>
      <c r="D9" s="123" t="s">
        <v>140</v>
      </c>
      <c r="E9" s="124">
        <v>3000</v>
      </c>
      <c r="F9" s="124">
        <v>1000</v>
      </c>
      <c r="G9" s="42">
        <v>991.2</v>
      </c>
      <c r="H9" s="87">
        <v>0.5</v>
      </c>
      <c r="I9" s="82" t="s">
        <v>272</v>
      </c>
      <c r="J9" s="67" t="s">
        <v>260</v>
      </c>
    </row>
    <row r="10" spans="1:10" s="51" customFormat="1" ht="42.75" customHeight="1">
      <c r="B10" s="123">
        <v>4</v>
      </c>
      <c r="C10" s="75" t="s">
        <v>263</v>
      </c>
      <c r="D10" s="123" t="s">
        <v>140</v>
      </c>
      <c r="E10" s="124">
        <v>4700</v>
      </c>
      <c r="F10" s="124">
        <v>1000</v>
      </c>
      <c r="G10" s="42">
        <v>977.2</v>
      </c>
      <c r="H10" s="87">
        <v>0.5</v>
      </c>
      <c r="I10" s="82" t="s">
        <v>273</v>
      </c>
      <c r="J10" s="67" t="s">
        <v>265</v>
      </c>
    </row>
    <row r="11" spans="1:10" s="51" customFormat="1" ht="42.75" customHeight="1">
      <c r="B11" s="123">
        <v>5</v>
      </c>
      <c r="C11" s="75" t="s">
        <v>267</v>
      </c>
      <c r="D11" s="123" t="s">
        <v>140</v>
      </c>
      <c r="E11" s="124">
        <v>2800</v>
      </c>
      <c r="F11" s="124">
        <v>700</v>
      </c>
      <c r="G11" s="42">
        <v>681.4</v>
      </c>
      <c r="H11" s="87">
        <v>0.5</v>
      </c>
      <c r="I11" s="82" t="s">
        <v>274</v>
      </c>
      <c r="J11" s="67" t="s">
        <v>266</v>
      </c>
    </row>
    <row r="12" spans="1:10" s="83" customFormat="1" ht="25.5" customHeight="1">
      <c r="B12" s="84"/>
      <c r="C12" s="84" t="s">
        <v>6</v>
      </c>
      <c r="D12" s="84"/>
      <c r="E12" s="85">
        <f>SUM(E6:E11)</f>
        <v>15184.9</v>
      </c>
      <c r="F12" s="85">
        <f t="shared" ref="F12:G12" si="0">SUM(F6:F11)</f>
        <v>6484.9</v>
      </c>
      <c r="G12" s="85">
        <f>SUM(G6:G11)</f>
        <v>5830.4</v>
      </c>
      <c r="H12" s="84"/>
      <c r="I12" s="84"/>
      <c r="J12" s="84"/>
    </row>
    <row r="13" spans="1:10" s="57" customFormat="1"/>
    <row r="14" spans="1:10" s="57" customFormat="1"/>
    <row r="15" spans="1:10" s="57" customFormat="1"/>
    <row r="16" spans="1:10" s="57" customFormat="1"/>
    <row r="17" spans="2:9" s="57" customFormat="1"/>
    <row r="18" spans="2:9" s="57" customFormat="1"/>
    <row r="19" spans="2:9" s="57" customFormat="1">
      <c r="B19" s="153" t="s">
        <v>77</v>
      </c>
      <c r="C19" s="153"/>
      <c r="D19" s="153"/>
      <c r="E19" s="153"/>
      <c r="F19" s="153"/>
      <c r="G19" s="153"/>
      <c r="H19" s="153"/>
      <c r="I19" s="153"/>
    </row>
    <row r="20" spans="2:9" s="78" customFormat="1"/>
    <row r="21" spans="2:9" s="78" customFormat="1"/>
    <row r="22" spans="2:9" s="78" customFormat="1"/>
  </sheetData>
  <mergeCells count="7">
    <mergeCell ref="A1:J1"/>
    <mergeCell ref="A2:J2"/>
    <mergeCell ref="B19:I19"/>
    <mergeCell ref="B6:B7"/>
    <mergeCell ref="C6:C7"/>
    <mergeCell ref="E6:E7"/>
    <mergeCell ref="F6:F7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152" t="s">
        <v>232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0">
      <c r="C4" s="78"/>
      <c r="J4" s="44">
        <v>43677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8.25">
      <c r="B6" s="23">
        <v>1</v>
      </c>
      <c r="C6" s="75" t="s">
        <v>53</v>
      </c>
      <c r="D6" s="23" t="s">
        <v>50</v>
      </c>
      <c r="E6" s="86">
        <v>3200</v>
      </c>
      <c r="F6" s="86">
        <v>2200</v>
      </c>
      <c r="G6" s="86">
        <v>1400</v>
      </c>
      <c r="H6" s="87">
        <v>1</v>
      </c>
      <c r="I6" s="82" t="s">
        <v>60</v>
      </c>
      <c r="J6" s="23" t="s">
        <v>55</v>
      </c>
    </row>
    <row r="7" spans="1:10" s="83" customFormat="1" ht="25.5" customHeight="1">
      <c r="B7" s="84"/>
      <c r="C7" s="84" t="s">
        <v>6</v>
      </c>
      <c r="D7" s="84"/>
      <c r="E7" s="85">
        <f>SUM(E6:E6)</f>
        <v>3200</v>
      </c>
      <c r="F7" s="85">
        <f>SUM(F6:F6)</f>
        <v>2200</v>
      </c>
      <c r="G7" s="85">
        <f>SUM(G6:G6)</f>
        <v>1400</v>
      </c>
      <c r="H7" s="84"/>
      <c r="I7" s="84"/>
      <c r="J7" s="84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53" t="s">
        <v>77</v>
      </c>
      <c r="C14" s="153"/>
      <c r="D14" s="153"/>
      <c r="E14" s="153"/>
      <c r="F14" s="153"/>
      <c r="G14" s="153"/>
      <c r="H14" s="153"/>
      <c r="I14" s="153"/>
    </row>
    <row r="15" spans="1:10" s="78" customFormat="1"/>
    <row r="16" spans="1:10" s="78" customFormat="1"/>
    <row r="17" s="78" customFormat="1"/>
  </sheetData>
  <mergeCells count="3">
    <mergeCell ref="A1:J1"/>
    <mergeCell ref="A2:J2"/>
    <mergeCell ref="B14:I14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78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52" t="s">
        <v>65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152" t="s">
        <v>232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0">
      <c r="C4" s="78"/>
      <c r="J4" s="44">
        <v>43677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30" customHeight="1">
      <c r="B6" s="23">
        <v>1</v>
      </c>
      <c r="C6" s="74" t="s">
        <v>37</v>
      </c>
      <c r="D6" s="23" t="s">
        <v>50</v>
      </c>
      <c r="E6" s="23">
        <v>142.19999999999999</v>
      </c>
      <c r="F6" s="23">
        <v>42.2</v>
      </c>
      <c r="G6" s="23">
        <v>37.5</v>
      </c>
      <c r="H6" s="87">
        <v>1</v>
      </c>
      <c r="I6" s="82" t="s">
        <v>57</v>
      </c>
      <c r="J6" s="23" t="s">
        <v>36</v>
      </c>
    </row>
    <row r="7" spans="1:10" s="51" customFormat="1" ht="25.5">
      <c r="B7" s="23">
        <v>2</v>
      </c>
      <c r="C7" s="75" t="s">
        <v>56</v>
      </c>
      <c r="D7" s="23" t="s">
        <v>50</v>
      </c>
      <c r="E7" s="86">
        <v>962.5</v>
      </c>
      <c r="F7" s="86">
        <v>512.5</v>
      </c>
      <c r="G7" s="86">
        <v>510</v>
      </c>
      <c r="H7" s="87">
        <v>1</v>
      </c>
      <c r="I7" s="23" t="s">
        <v>58</v>
      </c>
      <c r="J7" s="23" t="s">
        <v>55</v>
      </c>
    </row>
    <row r="8" spans="1:10" s="51" customFormat="1" ht="25.5">
      <c r="B8" s="23">
        <v>3</v>
      </c>
      <c r="C8" s="96" t="s">
        <v>96</v>
      </c>
      <c r="D8" s="4" t="s">
        <v>50</v>
      </c>
      <c r="E8" s="79">
        <v>2700</v>
      </c>
      <c r="F8" s="79">
        <v>2000</v>
      </c>
      <c r="G8" s="79">
        <v>1467.1</v>
      </c>
      <c r="H8" s="80">
        <v>0.75</v>
      </c>
      <c r="I8" s="81" t="s">
        <v>110</v>
      </c>
      <c r="J8" s="67" t="s">
        <v>97</v>
      </c>
    </row>
    <row r="9" spans="1:10" s="51" customFormat="1" ht="25.5">
      <c r="B9" s="23">
        <v>4</v>
      </c>
      <c r="C9" s="77" t="s">
        <v>136</v>
      </c>
      <c r="D9" s="4" t="s">
        <v>140</v>
      </c>
      <c r="E9" s="79">
        <v>1161</v>
      </c>
      <c r="F9" s="79">
        <v>500</v>
      </c>
      <c r="G9" s="79">
        <v>500</v>
      </c>
      <c r="H9" s="80">
        <v>0.3</v>
      </c>
      <c r="I9" s="81" t="s">
        <v>141</v>
      </c>
      <c r="J9" s="67" t="s">
        <v>128</v>
      </c>
    </row>
    <row r="10" spans="1:10" s="51" customFormat="1" ht="39.75" customHeight="1">
      <c r="B10" s="23">
        <v>5</v>
      </c>
      <c r="C10" s="109" t="s">
        <v>209</v>
      </c>
      <c r="D10" s="4" t="s">
        <v>222</v>
      </c>
      <c r="E10" s="79">
        <v>32.6</v>
      </c>
      <c r="F10" s="79">
        <v>32.6</v>
      </c>
      <c r="G10" s="86">
        <v>31.8</v>
      </c>
      <c r="H10" s="80">
        <v>1</v>
      </c>
      <c r="I10" s="81" t="s">
        <v>225</v>
      </c>
      <c r="J10" s="106" t="s">
        <v>208</v>
      </c>
    </row>
    <row r="11" spans="1:10" s="51" customFormat="1" ht="39.75" customHeight="1">
      <c r="B11" s="123">
        <v>6</v>
      </c>
      <c r="C11" s="75" t="s">
        <v>253</v>
      </c>
      <c r="D11" s="122" t="s">
        <v>222</v>
      </c>
      <c r="E11" s="124">
        <v>962.5</v>
      </c>
      <c r="F11" s="124">
        <v>962.5</v>
      </c>
      <c r="G11" s="42">
        <v>962.3</v>
      </c>
      <c r="H11" s="80">
        <v>1</v>
      </c>
      <c r="I11" s="81" t="s">
        <v>275</v>
      </c>
      <c r="J11" s="125" t="s">
        <v>55</v>
      </c>
    </row>
    <row r="12" spans="1:10" s="51" customFormat="1" ht="39.75" customHeight="1">
      <c r="B12" s="123">
        <v>7</v>
      </c>
      <c r="C12" s="75" t="s">
        <v>256</v>
      </c>
      <c r="D12" s="122" t="s">
        <v>222</v>
      </c>
      <c r="E12" s="124">
        <v>5863</v>
      </c>
      <c r="F12" s="124">
        <v>3300</v>
      </c>
      <c r="G12" s="42">
        <v>1604.1</v>
      </c>
      <c r="H12" s="80">
        <v>0.5</v>
      </c>
      <c r="I12" s="81" t="s">
        <v>276</v>
      </c>
      <c r="J12" s="125" t="s">
        <v>255</v>
      </c>
    </row>
    <row r="13" spans="1:10" s="51" customFormat="1" ht="39.75" customHeight="1">
      <c r="B13" s="123">
        <v>8</v>
      </c>
      <c r="C13" s="76" t="s">
        <v>258</v>
      </c>
      <c r="D13" s="122" t="s">
        <v>222</v>
      </c>
      <c r="E13" s="124">
        <v>203.4</v>
      </c>
      <c r="F13" s="124">
        <v>203.4</v>
      </c>
      <c r="G13" s="42">
        <v>92.3</v>
      </c>
      <c r="H13" s="80">
        <v>0.5</v>
      </c>
      <c r="I13" s="81" t="s">
        <v>277</v>
      </c>
      <c r="J13" s="125" t="s">
        <v>137</v>
      </c>
    </row>
    <row r="14" spans="1:10" s="83" customFormat="1" ht="25.5" customHeight="1">
      <c r="B14" s="84"/>
      <c r="C14" s="84" t="s">
        <v>6</v>
      </c>
      <c r="D14" s="84"/>
      <c r="E14" s="85">
        <f>SUM(E6:E13)</f>
        <v>12027.199999999999</v>
      </c>
      <c r="F14" s="85">
        <f t="shared" ref="F14:G14" si="0">SUM(F6:F13)</f>
        <v>7553.1999999999989</v>
      </c>
      <c r="G14" s="85">
        <f>SUM(G6:G13)</f>
        <v>5205.0999999999995</v>
      </c>
      <c r="H14" s="84"/>
      <c r="I14" s="84"/>
      <c r="J14" s="84"/>
    </row>
    <row r="15" spans="1:10" s="57" customFormat="1"/>
    <row r="16" spans="1:10" s="57" customFormat="1"/>
    <row r="17" spans="2:9" s="57" customFormat="1">
      <c r="H17" s="101"/>
    </row>
    <row r="18" spans="2:9" s="57" customFormat="1"/>
    <row r="19" spans="2:9" s="57" customFormat="1"/>
    <row r="20" spans="2:9" s="57" customFormat="1"/>
    <row r="21" spans="2:9" s="57" customFormat="1"/>
    <row r="22" spans="2:9" s="78" customFormat="1">
      <c r="B22" s="153" t="s">
        <v>77</v>
      </c>
      <c r="C22" s="153"/>
      <c r="D22" s="153"/>
      <c r="E22" s="153"/>
      <c r="F22" s="153"/>
      <c r="G22" s="153"/>
      <c r="H22" s="153"/>
      <c r="I22" s="153"/>
    </row>
    <row r="23" spans="2:9" s="78" customFormat="1"/>
    <row r="24" spans="2:9" s="78" customFormat="1"/>
  </sheetData>
  <mergeCells count="3">
    <mergeCell ref="A1:J1"/>
    <mergeCell ref="A2:J2"/>
    <mergeCell ref="B22:I22"/>
  </mergeCells>
  <pageMargins left="0.31496062992125984" right="0.11811023622047245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XFD1048576"/>
    </sheetView>
  </sheetViews>
  <sheetFormatPr defaultRowHeight="12.75"/>
  <cols>
    <col min="1" max="1" width="4.140625" style="12" customWidth="1"/>
    <col min="2" max="2" width="3.85546875" style="107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52" t="s">
        <v>226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152" t="s">
        <v>232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0">
      <c r="C4" s="107"/>
      <c r="J4" s="44">
        <v>43677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25.5">
      <c r="B6" s="23">
        <v>1</v>
      </c>
      <c r="C6" s="77" t="s">
        <v>145</v>
      </c>
      <c r="D6" s="4" t="s">
        <v>222</v>
      </c>
      <c r="E6" s="79">
        <v>1000</v>
      </c>
      <c r="F6" s="79">
        <v>1000</v>
      </c>
      <c r="G6" s="79">
        <v>261.39999999999998</v>
      </c>
      <c r="H6" s="80">
        <v>1</v>
      </c>
      <c r="I6" s="81" t="s">
        <v>223</v>
      </c>
      <c r="J6" s="106" t="s">
        <v>143</v>
      </c>
    </row>
    <row r="7" spans="1:10" s="83" customFormat="1" ht="25.5" customHeight="1">
      <c r="B7" s="84"/>
      <c r="C7" s="84" t="s">
        <v>6</v>
      </c>
      <c r="D7" s="84"/>
      <c r="E7" s="85">
        <f>SUM(E6:E6)</f>
        <v>1000</v>
      </c>
      <c r="F7" s="85">
        <f>SUM(F6:F6)</f>
        <v>1000</v>
      </c>
      <c r="G7" s="85">
        <f>SUM(G6:G6)</f>
        <v>261.39999999999998</v>
      </c>
      <c r="H7" s="84"/>
      <c r="I7" s="84"/>
      <c r="J7" s="84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53" t="s">
        <v>77</v>
      </c>
      <c r="C14" s="153"/>
      <c r="D14" s="153"/>
      <c r="E14" s="153"/>
      <c r="F14" s="153"/>
      <c r="G14" s="153"/>
      <c r="H14" s="153"/>
      <c r="I14" s="153"/>
    </row>
    <row r="15" spans="1:10" s="107" customFormat="1"/>
    <row r="16" spans="1:10" s="107" customFormat="1"/>
    <row r="17" s="107" customFormat="1"/>
  </sheetData>
  <mergeCells count="3">
    <mergeCell ref="A1:J1"/>
    <mergeCell ref="A2:J2"/>
    <mergeCell ref="B14:I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O7" sqref="O7"/>
    </sheetView>
  </sheetViews>
  <sheetFormatPr defaultRowHeight="12.75"/>
  <cols>
    <col min="1" max="1" width="4.140625" style="12" customWidth="1"/>
    <col min="2" max="2" width="3.85546875" style="107" customWidth="1"/>
    <col min="3" max="3" width="35" style="12" customWidth="1"/>
    <col min="4" max="4" width="10.28515625" style="12" customWidth="1"/>
    <col min="5" max="5" width="9.28515625" style="12" customWidth="1"/>
    <col min="6" max="6" width="10.7109375" style="12" customWidth="1"/>
    <col min="7" max="7" width="12" style="12" customWidth="1"/>
    <col min="8" max="8" width="20.28515625" style="12" customWidth="1"/>
    <col min="9" max="9" width="16.7109375" style="12" customWidth="1"/>
    <col min="10" max="10" width="18.5703125" style="12" customWidth="1"/>
    <col min="11" max="16384" width="9.140625" style="12"/>
  </cols>
  <sheetData>
    <row r="1" spans="1:10">
      <c r="A1" s="152" t="s">
        <v>227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152" t="s">
        <v>232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0">
      <c r="C4" s="107"/>
      <c r="J4" s="44">
        <v>43677</v>
      </c>
    </row>
    <row r="5" spans="1:10" s="57" customFormat="1" ht="77.25" customHeight="1">
      <c r="B5" s="4" t="s">
        <v>0</v>
      </c>
      <c r="C5" s="4" t="s">
        <v>44</v>
      </c>
      <c r="D5" s="4" t="s">
        <v>45</v>
      </c>
      <c r="E5" s="4" t="s">
        <v>46</v>
      </c>
      <c r="F5" s="4" t="s">
        <v>27</v>
      </c>
      <c r="G5" s="4" t="s">
        <v>47</v>
      </c>
      <c r="H5" s="4" t="s">
        <v>48</v>
      </c>
      <c r="I5" s="4" t="s">
        <v>52</v>
      </c>
      <c r="J5" s="4" t="s">
        <v>49</v>
      </c>
    </row>
    <row r="6" spans="1:10" s="51" customFormat="1" ht="25.5">
      <c r="B6" s="23">
        <v>1</v>
      </c>
      <c r="C6" s="77" t="s">
        <v>207</v>
      </c>
      <c r="D6" s="4" t="s">
        <v>222</v>
      </c>
      <c r="E6" s="79">
        <v>27</v>
      </c>
      <c r="F6" s="79">
        <v>27</v>
      </c>
      <c r="G6" s="79">
        <v>27</v>
      </c>
      <c r="H6" s="80">
        <v>1</v>
      </c>
      <c r="I6" s="81" t="s">
        <v>224</v>
      </c>
      <c r="J6" s="106" t="s">
        <v>147</v>
      </c>
    </row>
    <row r="7" spans="1:10" s="83" customFormat="1" ht="25.5" customHeight="1">
      <c r="B7" s="84"/>
      <c r="C7" s="84" t="s">
        <v>6</v>
      </c>
      <c r="D7" s="84"/>
      <c r="E7" s="85">
        <f>SUM(E6:E6)</f>
        <v>27</v>
      </c>
      <c r="F7" s="85">
        <f>SUM(F6:F6)</f>
        <v>27</v>
      </c>
      <c r="G7" s="85">
        <f>SUM(G6:G6)</f>
        <v>27</v>
      </c>
      <c r="H7" s="84"/>
      <c r="I7" s="84"/>
      <c r="J7" s="84"/>
    </row>
    <row r="8" spans="1:10" s="57" customFormat="1"/>
    <row r="9" spans="1:10" s="57" customFormat="1"/>
    <row r="10" spans="1:10" s="57" customFormat="1"/>
    <row r="11" spans="1:10" s="57" customFormat="1"/>
    <row r="12" spans="1:10" s="57" customFormat="1"/>
    <row r="13" spans="1:10" s="57" customFormat="1"/>
    <row r="14" spans="1:10" s="57" customFormat="1">
      <c r="B14" s="153" t="s">
        <v>77</v>
      </c>
      <c r="C14" s="153"/>
      <c r="D14" s="153"/>
      <c r="E14" s="153"/>
      <c r="F14" s="153"/>
      <c r="G14" s="153"/>
      <c r="H14" s="153"/>
      <c r="I14" s="153"/>
    </row>
    <row r="15" spans="1:10" s="107" customFormat="1"/>
    <row r="16" spans="1:10" s="107" customFormat="1"/>
    <row r="17" s="107" customFormat="1"/>
  </sheetData>
  <mergeCells count="3">
    <mergeCell ref="A1:J1"/>
    <mergeCell ref="A2:J2"/>
    <mergeCell ref="B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ОНТ</vt:lpstr>
      <vt:lpstr>UT</vt:lpstr>
      <vt:lpstr>ONHS</vt:lpstr>
      <vt:lpstr>ZSan</vt:lpstr>
      <vt:lpstr>Сангийн яам</vt:lpstr>
      <vt:lpstr>БХБЯ</vt:lpstr>
      <vt:lpstr>ХНХЯ</vt:lpstr>
      <vt:lpstr>БСШУСЯ</vt:lpstr>
      <vt:lpstr>ХХААЯ</vt:lpstr>
      <vt:lpstr>ЭМЯ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2019-08-05T12:36:29Z</cp:lastPrinted>
  <dcterms:created xsi:type="dcterms:W3CDTF">2014-11-03T16:21:49Z</dcterms:created>
  <dcterms:modified xsi:type="dcterms:W3CDTF">2019-08-05T12:55:26Z</dcterms:modified>
</cp:coreProperties>
</file>