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15" windowHeight="7650" activeTab="1"/>
  </bookViews>
  <sheets>
    <sheet name="ОНТ" sheetId="2" r:id="rId1"/>
    <sheet name="UT" sheetId="3" r:id="rId2"/>
    <sheet name="ONHS" sheetId="4" r:id="rId3"/>
    <sheet name="ZSan" sheetId="5" r:id="rId4"/>
    <sheet name="Сангийн яам" sheetId="6" r:id="rId5"/>
    <sheet name="БХБЯ" sheetId="7" r:id="rId6"/>
    <sheet name="ХНХЯ" sheetId="8" r:id="rId7"/>
    <sheet name="БСШУСЯ" sheetId="9" r:id="rId8"/>
    <sheet name="ХХААЯ" sheetId="10" r:id="rId9"/>
    <sheet name="ЭМЯ" sheetId="11" r:id="rId10"/>
  </sheets>
  <calcPr calcId="125725"/>
</workbook>
</file>

<file path=xl/calcChain.xml><?xml version="1.0" encoding="utf-8"?>
<calcChain xmlns="http://schemas.openxmlformats.org/spreadsheetml/2006/main">
  <c r="G7" i="11"/>
  <c r="F7"/>
  <c r="E7"/>
  <c r="G7" i="10"/>
  <c r="F7"/>
  <c r="E7"/>
  <c r="F11" i="9"/>
  <c r="G11"/>
  <c r="E11"/>
  <c r="G9" i="7"/>
  <c r="F17" i="6"/>
  <c r="G17"/>
  <c r="E17"/>
  <c r="G12"/>
  <c r="H13" i="5"/>
  <c r="I13"/>
  <c r="J13"/>
  <c r="G13"/>
  <c r="H12" i="4"/>
  <c r="I12"/>
  <c r="J12"/>
  <c r="G12"/>
  <c r="H17" i="3"/>
  <c r="I17"/>
  <c r="J17"/>
  <c r="G17"/>
  <c r="G52" i="2"/>
  <c r="H52"/>
  <c r="I52"/>
  <c r="F52"/>
  <c r="J8" i="4"/>
  <c r="J6"/>
  <c r="J13" i="3"/>
  <c r="J16"/>
  <c r="J15"/>
  <c r="I35" i="2"/>
  <c r="J10" i="5"/>
  <c r="J9"/>
  <c r="I16" i="2"/>
  <c r="I22"/>
  <c r="I23"/>
  <c r="I21"/>
  <c r="I19"/>
  <c r="G8" i="9" l="1"/>
  <c r="F9" i="7"/>
  <c r="E9"/>
  <c r="J7" i="3"/>
  <c r="J12"/>
  <c r="I18" i="2" l="1"/>
  <c r="I10"/>
  <c r="I17"/>
  <c r="G18" l="1"/>
  <c r="J6" i="5"/>
  <c r="I11" i="2"/>
  <c r="J8" i="3" l="1"/>
  <c r="I5" i="2" l="1"/>
  <c r="G7" i="8" l="1"/>
  <c r="F7"/>
  <c r="E7"/>
</calcChain>
</file>

<file path=xl/sharedStrings.xml><?xml version="1.0" encoding="utf-8"?>
<sst xmlns="http://schemas.openxmlformats.org/spreadsheetml/2006/main" count="490" uniqueCount="233">
  <si>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</si>
  <si>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</si>
  <si>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</si>
  <si>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</si>
  <si>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</si>
  <si>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</si>
  <si>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</si>
  <si>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</si>
  <si>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Ажил 100 % дууссан.</t>
  </si>
  <si>
    <t>Энержи парагон ХХК</t>
  </si>
  <si>
    <t>оооОооо</t>
  </si>
  <si>
    <t>Эн ди ти кей ХХК</t>
  </si>
  <si>
    <t>Дэлгэр баясах зам ХХК</t>
  </si>
  <si>
    <t>Наадмын талбайн автозогсоол шинээр хийх ажил</t>
  </si>
  <si>
    <t>oooOooo</t>
  </si>
  <si>
    <t>Олгосон санхүүжилт</t>
  </si>
  <si>
    <t>Ажил дууссан.</t>
  </si>
  <si>
    <t>Сайншанд сумын 4, 7-р багт Дугуйн зам, явган хүний зам барих ажил</t>
  </si>
  <si>
    <t>Чандмань-Илч ХХК</t>
  </si>
  <si>
    <t>Гэрээний дугаар</t>
  </si>
  <si>
    <t>Эхлэх</t>
  </si>
  <si>
    <t>Дуусах</t>
  </si>
  <si>
    <t>Хэрэгжүүлэх хугацаа</t>
  </si>
  <si>
    <t>УТ-НТШ-02/2018-02</t>
  </si>
  <si>
    <t>Чандмань Илч ХХК</t>
  </si>
  <si>
    <t>ОНХС-НТШ-02/2018</t>
  </si>
  <si>
    <t>Вокзалын 3 замын уулзвараас Наадмын талбайн төмөр замын гарам хүртэл 2.3 км авто замыг асфальт бетон хучилттай болгон шинэчлэх ажил.Сайншанд</t>
  </si>
  <si>
    <t>2019 онд санхүүжих</t>
  </si>
  <si>
    <t>2019 онд санхүүжих дүн</t>
  </si>
  <si>
    <t>/Мандах наран-3/ 260 айлын орон сууцны дэд бүтцийн ажил. Автозам, зогсоолын ажил</t>
  </si>
  <si>
    <t>Нийтийн эзэмшлийн орон сууцын байруудын дээвэр, гадна фасад, дулаалга, зоорийн болон гадна инженерийн шугам сүлжээний засвар /Дорноговь, Иххэт сум/</t>
  </si>
  <si>
    <t>Нийтлэг үйлчилгээний газарт Фургон автомашин авах</t>
  </si>
  <si>
    <t>Эрдэнэ сумын ЗДТГ-т фургон автомашин худалдан авах</t>
  </si>
  <si>
    <t>"Тохижилт-Сайншанд" хот тохижилтын газарт суудлын автомашин худалдан авах</t>
  </si>
  <si>
    <t>УАЗ мега ХХК</t>
  </si>
  <si>
    <t>Альянс трейд ХХК</t>
  </si>
  <si>
    <t>Тольт дэнлүү ХХК</t>
  </si>
  <si>
    <t>Соёлын төвийн  барилгын их засвар /Дорноговь, Алтанширээ сум/</t>
  </si>
  <si>
    <t>УТ-НТШ-01/2018</t>
  </si>
  <si>
    <t>ШГ-03/2019</t>
  </si>
  <si>
    <t>ШГ-01/2019</t>
  </si>
  <si>
    <t>ШГ-02/2019</t>
  </si>
  <si>
    <t>ШГ-20/2018</t>
  </si>
  <si>
    <t>ОНТХО-НТШ-04/2018</t>
  </si>
  <si>
    <t>Барилга байгууламж, их засварын ажлын нэр, хүчин чадал, байршил</t>
  </si>
  <si>
    <t>Эхлэх дуусах хугацаа</t>
  </si>
  <si>
    <t>Төсөвт өртөг</t>
  </si>
  <si>
    <t>Санхүүжилт /сая.төг/</t>
  </si>
  <si>
    <t>Ажлын гүйцэтгэл /үе шатны ажил тус бүрээр бодит гүйцэтгэл, хувийг бичнэ/</t>
  </si>
  <si>
    <t>Тендерт шалгарсан гүйцэтгэгч</t>
  </si>
  <si>
    <t>2018-2019</t>
  </si>
  <si>
    <t>Чандмань-Илч ОНӨ ХХК</t>
  </si>
  <si>
    <t>1. Тендер зарласан огноо                           2. Гэрээ байгуулсан огноо</t>
  </si>
  <si>
    <t>Хөгжлийн бэрхшээлтэй иргэд, ахмад, эмэгтэйчүүдийн хөгжлийн төвийн барилга /Дорноговь, Сайншанд сум/</t>
  </si>
  <si>
    <t>Сумын төвийн шинэчлэлт хөтөлбөрийг хэрэгжүүлэх, соёлын төвийн барилга /Дорноговь, Замын-Үүд сум/</t>
  </si>
  <si>
    <t>Гантулга трейд ХХК</t>
  </si>
  <si>
    <t xml:space="preserve">Цэцэрлэгийн барилга, 100 ор / Дорноговь, Сайншанд/ </t>
  </si>
  <si>
    <t>2018.03.23. 2018.06.14.</t>
  </si>
  <si>
    <t>2018.09.25. 2018.11.07.</t>
  </si>
  <si>
    <t>2018.06.19. 2018.08.06.</t>
  </si>
  <si>
    <t>2018.10.01. 2018.11.16.</t>
  </si>
  <si>
    <t xml:space="preserve">Улсын төсвийн хөрөнгө оруулалтаар Дорноговь аймагт баригдаж буй барилгын    </t>
  </si>
  <si>
    <t>2018.07.20 2018.08.29.</t>
  </si>
  <si>
    <t xml:space="preserve">Барилга хот байгуулалтын яамнаас эрх шилжүүлэн Дорноговь аймагт баригдаж буй барилгын    </t>
  </si>
  <si>
    <t xml:space="preserve">Хөдөлмөр нийгмийн хамгааллын яамнаас эрх шилжүүлэн Дорноговь аймагт баригдаж буй барилгын    </t>
  </si>
  <si>
    <t xml:space="preserve">БСШУСЯ-аас эрх шилжүүлэн Дорноговь аймагт баригдаж буй барилгын    </t>
  </si>
  <si>
    <t>Нийтийн тээврийн үйлчилгээнд бага оврын автобус худалдан авах /4ш*60000,0/</t>
  </si>
  <si>
    <t>Багийн Засаг дарга нарт мотоциколь авах</t>
  </si>
  <si>
    <t>Ди Өү сапплай ХХК</t>
  </si>
  <si>
    <t>Арвайн хурд ХХК</t>
  </si>
  <si>
    <t>ОНТХО-НТШ-10/2019</t>
  </si>
  <si>
    <t>Гэрээ байгуулж, урьдчилгаа олгосон.</t>
  </si>
  <si>
    <t>ХА-04/2019</t>
  </si>
  <si>
    <t xml:space="preserve">15 ш мотоциколийг хүлээлгэн өгсөн. </t>
  </si>
  <si>
    <t>УТ-НТШ-03/2018</t>
  </si>
  <si>
    <t>УТ-НТШ-06/2018</t>
  </si>
  <si>
    <t>УТ-А/01/2018</t>
  </si>
  <si>
    <t>Мэдээ гаргасан: ХОХБТХ-ийн ахлах мэргэжилтэн                                А.Амгаланзаяа   /99049259/</t>
  </si>
  <si>
    <t>Замын-Үүд сум дахь Тагнуулын газарт суудлын авто машин худалдан авах</t>
  </si>
  <si>
    <t>Тагнуулын газар автомашин худалдан авсан.</t>
  </si>
  <si>
    <t>Аймгийн Авто замын нэгдсэн бодлого төлөвлөлтийн баримт бичигт нэмэлт өөрчлөлт оруулах боловсруулах</t>
  </si>
  <si>
    <t>Онцгой байдлын газарт автомашин худалдан авах</t>
  </si>
  <si>
    <t>Дэбүхдэ ХХК</t>
  </si>
  <si>
    <t>Мэжик бонд ХХК</t>
  </si>
  <si>
    <t>Авто машиныг нийлүүлсэн.</t>
  </si>
  <si>
    <t>Бодлогын баримт бичгийг боловсруулсан.</t>
  </si>
  <si>
    <t>Сайншанд сумын гэрэлтүүлэг</t>
  </si>
  <si>
    <t>Хос хан хөхий ХХК</t>
  </si>
  <si>
    <t>Ажил эхлээд явж байна.</t>
  </si>
  <si>
    <t>6-р багийн Шинэ зууны гудамжны 28, 29-р орон сууцны гадна талыг дулаалж, дээвэр, фасадыг засварлах, үерийн усны далан суваг шуудуу хамт</t>
  </si>
  <si>
    <t>Авто машиныг бүгдийг худалдаж авсан.</t>
  </si>
  <si>
    <t>Замын ажил хийгдэж байна.</t>
  </si>
  <si>
    <t>Чандмань-Илч ОНӨХХК-ийн авто парк шинэчлэлт</t>
  </si>
  <si>
    <t>Сайншанд сумын 3-р баг төмөр замын гармаас цэнгэлдэх хүрээлэн хүртэлх 0,5 км зам барих</t>
  </si>
  <si>
    <t>Аймгийн ЗДТГ-ын их засвар</t>
  </si>
  <si>
    <t>Ажил хийгдэж байна.</t>
  </si>
  <si>
    <t>Сургуулийн барилга, 320 суудал / Дорноговь, Сайншанд/</t>
  </si>
  <si>
    <t>Өгөөмөрөн шанд ХХК</t>
  </si>
  <si>
    <t>Улаанбадрах сумын төвлөрсөн шугам сүлжээний цэвэр усны шугамын угсралтын ажил</t>
  </si>
  <si>
    <t>Гом-Илч ХХК</t>
  </si>
  <si>
    <t>ОНХС-НТШ-02/2019</t>
  </si>
  <si>
    <t>ШГ-04/2019</t>
  </si>
  <si>
    <t>ОНТХО-НТШ-24/2019</t>
  </si>
  <si>
    <t>ОНТХО-ХА-02/2019</t>
  </si>
  <si>
    <t>Эрдэнэ суманд 6 бункертэй хогны машин худалдан авах</t>
  </si>
  <si>
    <t>ОНТХО-НТШ-17/2019</t>
  </si>
  <si>
    <t>ОНТ-НТШ-21/2019</t>
  </si>
  <si>
    <t>ШГ-25/2018</t>
  </si>
  <si>
    <t>ХО-Б/08/2019</t>
  </si>
  <si>
    <t>ЭМНМ ХХК</t>
  </si>
  <si>
    <t>2018.04.12.             2018.08.06.</t>
  </si>
  <si>
    <t>Цэнгэлдэх хүрээлэнгийн дотор талын замыг асфальтан хучилттай болгон шинэчлэх</t>
  </si>
  <si>
    <t>Нэгдсэн эмнэлгийн гадна авто зогсоолын өргөтгөл</t>
  </si>
  <si>
    <t>11-р цэцэрлэгийн баруун талд авто зогсоол барих</t>
  </si>
  <si>
    <t>ЗС-ХА-01/2019</t>
  </si>
  <si>
    <t>ЗС-ХА-03/2019</t>
  </si>
  <si>
    <t>ЗС-ХА-04/2019</t>
  </si>
  <si>
    <t>Сайншанд сумын 4-р багийн 12-р цэцэрлэг, 320 хүүхдийн сургууль, өрхийн эмнэлэг хүртэл автозам шинээр барих</t>
  </si>
  <si>
    <t>Цагдаагийн газраас Эмнэлэг хүртэл явган хүний зам тавих</t>
  </si>
  <si>
    <t>Дорноговь АЗЗА ТӨХК</t>
  </si>
  <si>
    <t>Урьдчилгаа олгосон</t>
  </si>
  <si>
    <t>ОНХС-НТШ-06/2019</t>
  </si>
  <si>
    <t>ОНХС-ХА-01/2019</t>
  </si>
  <si>
    <t>Прокурорын газрын барилгын дотор засварын ажил</t>
  </si>
  <si>
    <t>Прокурорын газар</t>
  </si>
  <si>
    <t>Залуус хорооллын 1.1 км зам, Сайншанд сумын ЗДТГ-ын авто зогсоол хүртэлх зам</t>
  </si>
  <si>
    <t>Айраг сумын ариутгах татуургын шугам, насос станцын барилга, тоног төхөөрөмж угсрах ажил</t>
  </si>
  <si>
    <t>Сайншанд сумын 1-р баг 118, 122-р байр /хуучин 2, 3-р 60 айл/-ны дээвэр, дулаалга, фасад засвар</t>
  </si>
  <si>
    <t>ТОБЭМ ХХК</t>
  </si>
  <si>
    <t>Аймгийн нэгдсэн эмнэлгийн Лабораторийн тасгийн шинжилгээ авах өрөөний засвар</t>
  </si>
  <si>
    <t>ОНТХО-НТШ-23/2019</t>
  </si>
  <si>
    <t>ОНТХО-НТШ-03/2019</t>
  </si>
  <si>
    <t>ОНТХО-НТШ-18/2019-01</t>
  </si>
  <si>
    <t>Эм ти эм жи ХХК, Төгс-Өнөд ХХК</t>
  </si>
  <si>
    <t>ОНТХО-ХА-19/2019</t>
  </si>
  <si>
    <t>ОНТХО-НТШ-10/2018</t>
  </si>
  <si>
    <t>Дотуур байрын барилга, 80 ор /Дорноговь, Эрдэнэ сум/</t>
  </si>
  <si>
    <t>БЭМЭС ХХК</t>
  </si>
  <si>
    <t>УТ-НТШ-07/2019</t>
  </si>
  <si>
    <t>УТ-НТШ-02/2018-03</t>
  </si>
  <si>
    <t>2019-2020</t>
  </si>
  <si>
    <t>2019.04.16.             2019.05.01.</t>
  </si>
  <si>
    <t>2018.06.19. 2018.10.05.</t>
  </si>
  <si>
    <t xml:space="preserve">  ОРОН НУТГИЙН  ТӨСВИЙН ХӨРӨНГӨ ОРУУЛАЛТЫН ГҮЙЦЭТГЭЛИЙН 2019 ОНЫ 06-Р САРЫН МЭДЭЭ</t>
  </si>
  <si>
    <t xml:space="preserve">  УЛСЫН ТӨСВИЙН ХӨРӨНГӨ ОРУУЛАЛТЫН ГҮЙЦЭТГЭЛИЙН 2019 ОНЫ 06-Р САРЫН МЭДЭЭ</t>
  </si>
  <si>
    <t xml:space="preserve">  ОРОН НУТГИЙН  ХӨГЖЛИЙН САНГИЙН ГҮЙЦЭТГЭЛИЙН 2019 ОНЫ 06-Р САРЫН МЭДЭЭ</t>
  </si>
  <si>
    <t xml:space="preserve">  ЗАМЫН САНГИЙН ГҮЙЦЭТГЭЛИЙН 2019 ОНЫ 06-Р САРЫН МЭДЭЭ</t>
  </si>
  <si>
    <t>ажлын гүйцэтгэл, санхүүжилтийн 06 дугаар сарын мэдээ</t>
  </si>
  <si>
    <t>ОТТО МИР ХХК</t>
  </si>
  <si>
    <t>8 фургон машиныг бүрэн нийлүүлсэн.</t>
  </si>
  <si>
    <t>Шинэ хөдөө Дорноговь төсөл Хойд 8 суманд 8 фургон машин /3-р багц/</t>
  </si>
  <si>
    <t>УТ-НТШ-27/2019</t>
  </si>
  <si>
    <t>Дэнжийн хүү ХХК</t>
  </si>
  <si>
    <t>УТ-ХА-08/2019</t>
  </si>
  <si>
    <t>Засварын ажил дууссан.</t>
  </si>
  <si>
    <t>Цахир толгойн орд ХХК</t>
  </si>
  <si>
    <t>Аймгийн ИТХ-ын их засвар</t>
  </si>
  <si>
    <t>ОНТХО-ХА-05/2019</t>
  </si>
  <si>
    <t>Ганхөлөг констракшн ХХК</t>
  </si>
  <si>
    <t>Иххэт сумын Эрүүл мэндийн төвийн их засвар</t>
  </si>
  <si>
    <t>ОНТХО-НТШ-07/2019</t>
  </si>
  <si>
    <t>Ланд протектор ХХК</t>
  </si>
  <si>
    <t>Дэлгэрэх, Эрдэнэ сумдын нутаг дэвсгэрийн хөгжлийн ерөнхий төлөвлөгөө боловсруулах</t>
  </si>
  <si>
    <t>ОНТХО-ЗҮ-01/2019</t>
  </si>
  <si>
    <t>ОНТХО-НТШ-14/2019</t>
  </si>
  <si>
    <t>3-р багт “Иргэдийн хөгжлийн төв” барих</t>
  </si>
  <si>
    <t>Турникет монголиа ХХК</t>
  </si>
  <si>
    <t>ОНТХО-ХА-09/2019</t>
  </si>
  <si>
    <t>Сайншанд сумын 2-р сургууль, Замын-Үүд сумын 2 сургуульд турникет систем суурилуулах /2*21600,0/</t>
  </si>
  <si>
    <t>ОНТХО-НТШ-16/2019</t>
  </si>
  <si>
    <t>5-р багт Багийн төв барих</t>
  </si>
  <si>
    <t>Гуа орд ХХК</t>
  </si>
  <si>
    <t>Хилийн 0108-р анги</t>
  </si>
  <si>
    <t>Хилийн 0129-р анги</t>
  </si>
  <si>
    <t>Хилийн 0168-р анги</t>
  </si>
  <si>
    <t>Чонот девелопмент ХХК</t>
  </si>
  <si>
    <t>АТТП ХХК</t>
  </si>
  <si>
    <t>Газар сервис ХХК</t>
  </si>
  <si>
    <t>ОНТХО-НТШ-05/2019</t>
  </si>
  <si>
    <t>Замын-Үүд суманд Халуун усны барилга барих</t>
  </si>
  <si>
    <t xml:space="preserve">Хилийн 0108-р ангийн 12 айлын орон сууцны барилга барихад дэмжлэг үзүүлэх /Замын-Үүд/ </t>
  </si>
  <si>
    <t xml:space="preserve">Хилийн 0129-р ангийн 6, 7-р заставыг өндөр хүчдэлийн шугаманд холбох ажилд дэмжлэг үзүүлэх /Эрдэнэ/ </t>
  </si>
  <si>
    <t xml:space="preserve">Хилийн 0168-р ангийн хилийн харуулын байр барих ажилд дэмжлэг үзүүлэх /Хатанбулаг/ </t>
  </si>
  <si>
    <t>УАУРСТ-ийн дээврийн их засвар</t>
  </si>
  <si>
    <t>ОНТХО-ХА-12/2019</t>
  </si>
  <si>
    <t>ОНТХО-ЗҮ-04/2019</t>
  </si>
  <si>
    <t>Газрын төлөв байдалд чанарын төлөвлөгөөт хянан баталгаа хийх</t>
  </si>
  <si>
    <t>Ажил хийгдэж байна. /2-р багц/</t>
  </si>
  <si>
    <t>Ажил хийгдэж байна. /1-р багц/</t>
  </si>
  <si>
    <t>Алтайн газрын хүч ХХК</t>
  </si>
  <si>
    <t>Этүгэн жим ХХК</t>
  </si>
  <si>
    <t>Сумдад бохир ус шингээх байгууламж шинээр барих зураг төсөв боловсруулах/Айраг, Иххэт, Өргөн, Зүүнбаян/</t>
  </si>
  <si>
    <t>ОНТХО-ЗҮ-02/2019</t>
  </si>
  <si>
    <t>ОНТХО-НТШ-19/2019</t>
  </si>
  <si>
    <t>Аймгийн төвийн Гэр бүлийн талбайд LED дэлгэц байрлуулах</t>
  </si>
  <si>
    <t>Ажил хийгдээд дууссан.</t>
  </si>
  <si>
    <t>Сайншанд сум 6-р багийн 31 айлын нийтийн орон сууцны дундын эзэмшлийн дулааны шугам өргөтгөн шинэчлэх</t>
  </si>
  <si>
    <t>ОНТХО-ХА-21/2019</t>
  </si>
  <si>
    <t>Дорноговь АЗЗА</t>
  </si>
  <si>
    <t>Алтанговь худалдааны төвийн автозогсоолын өргөтгөл</t>
  </si>
  <si>
    <t>Зэс орд ХХК</t>
  </si>
  <si>
    <t>ОНТХО-НТШ-20/2019</t>
  </si>
  <si>
    <t>Сайншанд сумын Хуучин орон сууцны барилгуудын дээвэр, дулаалга, гадна фасадны засварын ажил</t>
  </si>
  <si>
    <t>Төгс өнөд ХХК</t>
  </si>
  <si>
    <t>ОНТХО-ХА-10/2019</t>
  </si>
  <si>
    <t xml:space="preserve">Даланжаргалан суманд Багийн төв барих </t>
  </si>
  <si>
    <t>Сизу ХХК</t>
  </si>
  <si>
    <t>4-р багийн Эмнэлгийн барилга</t>
  </si>
  <si>
    <t>ОНТХО-НТШ-05/2018</t>
  </si>
  <si>
    <t>Хүүхдийн ордны гадна авто зогсоолын засвар шинэчлэлт</t>
  </si>
  <si>
    <t>ЗС/ХА-02/2019</t>
  </si>
  <si>
    <t xml:space="preserve">Сайншанд сум 2-р багийн Нэгдсэн эмнэлгийн автозогсоолоос төв зам хүртэлх зам </t>
  </si>
  <si>
    <t>Эрүүл мэндийн төвийн барилгын их засвар Айраг сум</t>
  </si>
  <si>
    <t>Миний Сайншанд ХХК</t>
  </si>
  <si>
    <t>Цэцэрлэгийн барилгын дээврийн засвар /Дорноговь, Сайншанд сум, 9 дүгээр цэцэрлэг/</t>
  </si>
  <si>
    <t>УТ-ХА-03/2019</t>
  </si>
  <si>
    <t>4-р багт спортын задгай талбай бүхий "Буянт ухаа” цэцэрлэгт хүрээлэн байгуулах /“Тохижилт-Сайншанд” хот тохижилтын газрын мод үржүүлгийн талбайн хашааны дотор, зүүн хэсэгт/</t>
  </si>
  <si>
    <t>ОНХС-НТШ-04/2019</t>
  </si>
  <si>
    <t>Жой скай ХХК</t>
  </si>
  <si>
    <t>Цагдаагийн газар</t>
  </si>
  <si>
    <t>Цагдаагийн газрын албан хэрэгцээнд тавилга хэрэгсэл худалдан авах ажил</t>
  </si>
  <si>
    <t>Өргөн сумын ЗДТГ</t>
  </si>
  <si>
    <t>Хатанбулаг сумын ЗДТГ</t>
  </si>
  <si>
    <t>Эрдэнэ сумын ЗДТГ</t>
  </si>
  <si>
    <t>Өргөн сумын наадмын талбайн тохижилтын ажил</t>
  </si>
  <si>
    <t>Хатанбулаг сумын 100 жилийн ойд зориулсан теле бичлэг хийх ажил</t>
  </si>
  <si>
    <t>Эрдэнэ сумын түүхийг харуулсан зурагт альбом хийх ажил</t>
  </si>
  <si>
    <t>2019-2019</t>
  </si>
  <si>
    <t>2019.05.03.             2019.05.13.</t>
  </si>
  <si>
    <t>2019.04.03.             2019.04.10.</t>
  </si>
  <si>
    <t>2019.03.29.             2019.04.02.</t>
  </si>
  <si>
    <t xml:space="preserve">Хүнс хөдөө аж ахуйн яамнаас эрх шилжүүлэн Дорноговь аймагт баригдаж буй барилгын    </t>
  </si>
  <si>
    <t xml:space="preserve">Эрүүл мэндийн яамнаас эрх шилжүүлэн Дорноговь аймагт баригдаж буй барилгын    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</si>
</sst>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7">
    <xf numFmtId="0" fontId="0" fillId="0" borderId="0" xfId="0"/>
    <xf numFmtId="0" fontId="3" fillId="0" borderId="0" xfId="0" applyFont="1" applyFill="1"/>
    <xf numFmtId="0" fontId="4" fillId="0" borderId="1" xfId="0" applyFont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7" fontId="3" fillId="0" borderId="1" xfId="1" applyNumberFormat="1" applyFont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Fill="1"/>
    <xf numFmtId="167" fontId="10" fillId="0" borderId="1" xfId="1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justify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14" fontId="3" fillId="0" borderId="0" xfId="0" applyNumberFormat="1" applyFont="1" applyFill="1"/>
    <xf numFmtId="167" fontId="3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right" vertical="center" wrapText="1"/>
    </xf>
    <xf numFmtId="167" fontId="8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7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7" fontId="7" fillId="0" borderId="1" xfId="0" applyNumberFormat="1" applyFont="1" applyFill="1" applyBorder="1" applyAlignment="1">
      <alignment vertical="center" wrapText="1"/>
    </xf>
    <xf numFmtId="169" fontId="3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9" fontId="4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7" fillId="0" borderId="1" xfId="1" applyNumberFormat="1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169" fontId="8" fillId="0" borderId="0" xfId="0" applyNumberFormat="1" applyFont="1" applyAlignment="1">
      <alignment horizontal="center"/>
    </xf>
    <xf numFmtId="169" fontId="8" fillId="0" borderId="0" xfId="0" applyNumberFormat="1" applyFont="1"/>
    <xf numFmtId="14" fontId="7" fillId="0" borderId="0" xfId="0" applyNumberFormat="1" applyFont="1" applyFill="1"/>
    <xf numFmtId="165" fontId="4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7" fontId="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67" fontId="8" fillId="0" borderId="2" xfId="1" applyNumberFormat="1" applyFont="1" applyBorder="1" applyAlignment="1">
      <alignment horizontal="center" vertical="center" wrapText="1"/>
    </xf>
    <xf numFmtId="167" fontId="8" fillId="0" borderId="3" xfId="1" applyNumberFormat="1" applyFont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7"/>
  <sheetViews>
    <sheetView workbookViewId="0">
      <pane xSplit="5" ySplit="4" topLeftCell="F41" activePane="bottomRight" state="frozen"/>
      <selection pane="topRight" activeCell="D1" sqref="D1"/>
      <selection pane="bottomLeft" activeCell="A6" sqref="A6"/>
      <selection pane="bottomRight" activeCell="G48" sqref="G48"/>
    </sheetView>
  </sheetViews>
  <sheetFormatPr defaultRowHeight="33.75" customHeight="1"/>
  <cols>
    <col min="1" max="1" width="3.140625" style="69" customWidth="1"/>
    <col min="2" max="2" width="32" style="19" customWidth="1"/>
    <col min="3" max="3" width="11.7109375" style="51" customWidth="1"/>
    <col min="4" max="5" width="9" style="51" customWidth="1"/>
    <col min="6" max="6" width="12" style="22" customWidth="1"/>
    <col min="7" max="7" width="12.140625" style="22" customWidth="1"/>
    <col min="8" max="9" width="11.140625" style="22" customWidth="1"/>
    <col min="10" max="10" width="31.85546875" style="22" customWidth="1"/>
    <col min="11" max="11" width="13.140625" style="22" customWidth="1"/>
    <col min="12" max="12" width="9.140625" style="19"/>
    <col min="13" max="13" width="10.28515625" style="69" customWidth="1"/>
    <col min="14" max="14" width="10" style="19" bestFit="1" customWidth="1"/>
    <col min="15" max="16384" width="9.140625" style="19"/>
  </cols>
  <sheetData>
    <row r="1" spans="1:13" ht="21.75" customHeight="1">
      <c r="B1" s="113" t="s">
        <v>143</v>
      </c>
      <c r="C1" s="113"/>
      <c r="D1" s="113"/>
      <c r="E1" s="113"/>
      <c r="F1" s="113"/>
      <c r="G1" s="113"/>
      <c r="H1" s="113"/>
      <c r="I1" s="113"/>
      <c r="J1" s="113"/>
      <c r="K1" s="113"/>
    </row>
    <row r="2" spans="1:13" ht="15.75" customHeight="1">
      <c r="B2" s="44">
        <v>43646</v>
      </c>
      <c r="C2" s="52"/>
      <c r="D2" s="52"/>
      <c r="K2" s="17" t="s">
        <v>7</v>
      </c>
    </row>
    <row r="3" spans="1:13" ht="33.75" customHeight="1">
      <c r="A3" s="114" t="s">
        <v>0</v>
      </c>
      <c r="B3" s="115" t="s">
        <v>1</v>
      </c>
      <c r="C3" s="115" t="s">
        <v>19</v>
      </c>
      <c r="D3" s="115" t="s">
        <v>22</v>
      </c>
      <c r="E3" s="115"/>
      <c r="F3" s="115" t="s">
        <v>5</v>
      </c>
      <c r="G3" s="115" t="s">
        <v>2</v>
      </c>
      <c r="H3" s="115" t="s">
        <v>27</v>
      </c>
      <c r="I3" s="115" t="s">
        <v>15</v>
      </c>
      <c r="J3" s="115" t="s">
        <v>3</v>
      </c>
      <c r="K3" s="115" t="s">
        <v>4</v>
      </c>
    </row>
    <row r="4" spans="1:13" ht="24.75" customHeight="1">
      <c r="A4" s="114"/>
      <c r="B4" s="115"/>
      <c r="C4" s="115"/>
      <c r="D4" s="103" t="s">
        <v>20</v>
      </c>
      <c r="E4" s="103" t="s">
        <v>21</v>
      </c>
      <c r="F4" s="115"/>
      <c r="G4" s="115"/>
      <c r="H4" s="115"/>
      <c r="I4" s="115"/>
      <c r="J4" s="115"/>
      <c r="K4" s="115"/>
    </row>
    <row r="5" spans="1:13" ht="63.75">
      <c r="A5" s="66">
        <v>1</v>
      </c>
      <c r="B5" s="24" t="s">
        <v>26</v>
      </c>
      <c r="C5" s="103" t="s">
        <v>43</v>
      </c>
      <c r="D5" s="23">
        <v>2018</v>
      </c>
      <c r="E5" s="53">
        <v>2019</v>
      </c>
      <c r="F5" s="26">
        <v>1141200</v>
      </c>
      <c r="G5" s="26">
        <v>1141123.3999999999</v>
      </c>
      <c r="H5" s="26">
        <v>741123.4</v>
      </c>
      <c r="I5" s="25">
        <f>400000+200000+121335.2</f>
        <v>721335.2</v>
      </c>
      <c r="J5" s="21" t="s">
        <v>8</v>
      </c>
      <c r="K5" s="23" t="s">
        <v>11</v>
      </c>
      <c r="M5" s="45"/>
    </row>
    <row r="6" spans="1:13" ht="37.5" customHeight="1">
      <c r="A6" s="66">
        <v>2</v>
      </c>
      <c r="B6" s="24" t="s">
        <v>17</v>
      </c>
      <c r="C6" s="23" t="s">
        <v>42</v>
      </c>
      <c r="D6" s="23">
        <v>2018</v>
      </c>
      <c r="E6" s="53">
        <v>2019</v>
      </c>
      <c r="F6" s="65">
        <v>180000</v>
      </c>
      <c r="G6" s="14">
        <v>179948.79999999999</v>
      </c>
      <c r="H6" s="26">
        <v>24948.799999999999</v>
      </c>
      <c r="I6" s="26">
        <v>24948.799999999999</v>
      </c>
      <c r="J6" s="21" t="s">
        <v>8</v>
      </c>
      <c r="K6" s="23" t="s">
        <v>12</v>
      </c>
      <c r="M6" s="45"/>
    </row>
    <row r="7" spans="1:13" ht="37.5" customHeight="1">
      <c r="A7" s="66">
        <v>3</v>
      </c>
      <c r="B7" s="75" t="s">
        <v>31</v>
      </c>
      <c r="C7" s="23" t="s">
        <v>41</v>
      </c>
      <c r="D7" s="23">
        <v>2019</v>
      </c>
      <c r="E7" s="53">
        <v>2019</v>
      </c>
      <c r="F7" s="14">
        <v>33000</v>
      </c>
      <c r="G7" s="14">
        <v>33000</v>
      </c>
      <c r="H7" s="14">
        <v>33000</v>
      </c>
      <c r="I7" s="26">
        <v>33000</v>
      </c>
      <c r="J7" s="21" t="s">
        <v>8</v>
      </c>
      <c r="K7" s="23" t="s">
        <v>34</v>
      </c>
      <c r="M7" s="45"/>
    </row>
    <row r="8" spans="1:13" ht="37.5" customHeight="1">
      <c r="A8" s="66">
        <v>4</v>
      </c>
      <c r="B8" s="74" t="s">
        <v>32</v>
      </c>
      <c r="C8" s="23" t="s">
        <v>40</v>
      </c>
      <c r="D8" s="23">
        <v>2019</v>
      </c>
      <c r="E8" s="53">
        <v>2019</v>
      </c>
      <c r="F8" s="14">
        <v>33000</v>
      </c>
      <c r="G8" s="14">
        <v>33000</v>
      </c>
      <c r="H8" s="14">
        <v>33000</v>
      </c>
      <c r="I8" s="26">
        <v>33000</v>
      </c>
      <c r="J8" s="21" t="s">
        <v>8</v>
      </c>
      <c r="K8" s="23" t="s">
        <v>34</v>
      </c>
      <c r="M8" s="45"/>
    </row>
    <row r="9" spans="1:13" ht="37.5" customHeight="1">
      <c r="A9" s="66">
        <v>5</v>
      </c>
      <c r="B9" s="76" t="s">
        <v>33</v>
      </c>
      <c r="C9" s="23" t="s">
        <v>39</v>
      </c>
      <c r="D9" s="23">
        <v>2019</v>
      </c>
      <c r="E9" s="53">
        <v>2019</v>
      </c>
      <c r="F9" s="14">
        <v>20000</v>
      </c>
      <c r="G9" s="14">
        <v>20000</v>
      </c>
      <c r="H9" s="14">
        <v>20000</v>
      </c>
      <c r="I9" s="26">
        <v>20000</v>
      </c>
      <c r="J9" s="21" t="s">
        <v>8</v>
      </c>
      <c r="K9" s="23" t="s">
        <v>35</v>
      </c>
      <c r="M9" s="45"/>
    </row>
    <row r="10" spans="1:13" ht="37.5" customHeight="1">
      <c r="A10" s="66">
        <v>6</v>
      </c>
      <c r="B10" s="74" t="s">
        <v>66</v>
      </c>
      <c r="C10" s="112" t="s">
        <v>70</v>
      </c>
      <c r="D10" s="23">
        <v>2019</v>
      </c>
      <c r="E10" s="53">
        <v>2019</v>
      </c>
      <c r="F10" s="14">
        <v>240000</v>
      </c>
      <c r="G10" s="14">
        <v>239540</v>
      </c>
      <c r="H10" s="14">
        <v>240000</v>
      </c>
      <c r="I10" s="26">
        <f>167678+71862</f>
        <v>239540</v>
      </c>
      <c r="J10" s="21" t="s">
        <v>71</v>
      </c>
      <c r="K10" s="23" t="s">
        <v>68</v>
      </c>
      <c r="M10" s="45"/>
    </row>
    <row r="11" spans="1:13" ht="26.25" customHeight="1">
      <c r="A11" s="66">
        <v>7</v>
      </c>
      <c r="B11" s="75" t="s">
        <v>67</v>
      </c>
      <c r="C11" s="23" t="s">
        <v>72</v>
      </c>
      <c r="D11" s="23">
        <v>2019</v>
      </c>
      <c r="E11" s="53">
        <v>2019</v>
      </c>
      <c r="F11" s="14">
        <v>33000</v>
      </c>
      <c r="G11" s="14">
        <v>31500</v>
      </c>
      <c r="H11" s="14">
        <v>33000</v>
      </c>
      <c r="I11" s="26">
        <f>12600+18900</f>
        <v>31500</v>
      </c>
      <c r="J11" s="21" t="s">
        <v>73</v>
      </c>
      <c r="K11" s="23" t="s">
        <v>69</v>
      </c>
      <c r="M11" s="45"/>
    </row>
    <row r="12" spans="1:13" ht="26.25" customHeight="1">
      <c r="A12" s="66">
        <v>8</v>
      </c>
      <c r="B12" s="75" t="s">
        <v>78</v>
      </c>
      <c r="C12" s="23" t="s">
        <v>108</v>
      </c>
      <c r="D12" s="23">
        <v>2019</v>
      </c>
      <c r="E12" s="53">
        <v>2019</v>
      </c>
      <c r="F12" s="14">
        <v>13000</v>
      </c>
      <c r="G12" s="14">
        <v>13000</v>
      </c>
      <c r="H12" s="14">
        <v>13000</v>
      </c>
      <c r="I12" s="26">
        <v>13000</v>
      </c>
      <c r="J12" s="21" t="s">
        <v>79</v>
      </c>
      <c r="K12" s="23" t="s">
        <v>109</v>
      </c>
      <c r="M12" s="45"/>
    </row>
    <row r="13" spans="1:13" ht="38.25" customHeight="1">
      <c r="A13" s="66">
        <v>9</v>
      </c>
      <c r="B13" s="2" t="s">
        <v>80</v>
      </c>
      <c r="C13" s="23" t="s">
        <v>101</v>
      </c>
      <c r="D13" s="23">
        <v>2019</v>
      </c>
      <c r="E13" s="53">
        <v>2019</v>
      </c>
      <c r="F13" s="14">
        <v>9500</v>
      </c>
      <c r="G13" s="14">
        <v>9500</v>
      </c>
      <c r="H13" s="14">
        <v>9500</v>
      </c>
      <c r="I13" s="26">
        <v>9500</v>
      </c>
      <c r="J13" s="21" t="s">
        <v>85</v>
      </c>
      <c r="K13" s="23" t="s">
        <v>82</v>
      </c>
      <c r="M13" s="45"/>
    </row>
    <row r="14" spans="1:13" ht="26.25" customHeight="1">
      <c r="A14" s="66">
        <v>10</v>
      </c>
      <c r="B14" s="75" t="s">
        <v>81</v>
      </c>
      <c r="C14" s="23" t="s">
        <v>105</v>
      </c>
      <c r="D14" s="23">
        <v>2019</v>
      </c>
      <c r="E14" s="53">
        <v>2019</v>
      </c>
      <c r="F14" s="14">
        <v>60000</v>
      </c>
      <c r="G14" s="14">
        <v>59900</v>
      </c>
      <c r="H14" s="14">
        <v>60000</v>
      </c>
      <c r="I14" s="26">
        <v>59900</v>
      </c>
      <c r="J14" s="21" t="s">
        <v>84</v>
      </c>
      <c r="K14" s="23" t="s">
        <v>83</v>
      </c>
      <c r="M14" s="45"/>
    </row>
    <row r="15" spans="1:13" ht="26.25" customHeight="1">
      <c r="A15" s="66">
        <v>11</v>
      </c>
      <c r="B15" s="75" t="s">
        <v>104</v>
      </c>
      <c r="C15" s="23" t="s">
        <v>103</v>
      </c>
      <c r="D15" s="23">
        <v>2019</v>
      </c>
      <c r="E15" s="53">
        <v>2019</v>
      </c>
      <c r="F15" s="14">
        <v>50000</v>
      </c>
      <c r="G15" s="14">
        <v>50000</v>
      </c>
      <c r="H15" s="14">
        <v>50000</v>
      </c>
      <c r="I15" s="26">
        <v>50000</v>
      </c>
      <c r="J15" s="21" t="s">
        <v>84</v>
      </c>
      <c r="K15" s="23" t="s">
        <v>35</v>
      </c>
      <c r="M15" s="45"/>
    </row>
    <row r="16" spans="1:13" ht="26.25" customHeight="1">
      <c r="A16" s="66">
        <v>12</v>
      </c>
      <c r="B16" s="74" t="s">
        <v>92</v>
      </c>
      <c r="C16" s="23" t="s">
        <v>40</v>
      </c>
      <c r="D16" s="23">
        <v>2019</v>
      </c>
      <c r="E16" s="53">
        <v>2019</v>
      </c>
      <c r="F16" s="14">
        <v>250000</v>
      </c>
      <c r="G16" s="14">
        <v>249983</v>
      </c>
      <c r="H16" s="14">
        <v>250000</v>
      </c>
      <c r="I16" s="26">
        <f>100000+149983</f>
        <v>249983</v>
      </c>
      <c r="J16" s="21" t="s">
        <v>90</v>
      </c>
      <c r="K16" s="23" t="s">
        <v>18</v>
      </c>
      <c r="M16" s="45"/>
    </row>
    <row r="17" spans="1:13" ht="38.25" customHeight="1">
      <c r="A17" s="66">
        <v>13</v>
      </c>
      <c r="B17" s="2" t="s">
        <v>93</v>
      </c>
      <c r="C17" s="23" t="s">
        <v>102</v>
      </c>
      <c r="D17" s="23">
        <v>2018</v>
      </c>
      <c r="E17" s="53">
        <v>2019</v>
      </c>
      <c r="F17" s="14">
        <v>300000</v>
      </c>
      <c r="G17" s="14">
        <v>299518</v>
      </c>
      <c r="H17" s="14">
        <v>300000</v>
      </c>
      <c r="I17" s="26">
        <f>200000+80000</f>
        <v>280000</v>
      </c>
      <c r="J17" s="21" t="s">
        <v>91</v>
      </c>
      <c r="K17" s="23" t="s">
        <v>12</v>
      </c>
      <c r="M17" s="45"/>
    </row>
    <row r="18" spans="1:13" ht="41.25" customHeight="1">
      <c r="A18" s="66">
        <v>14</v>
      </c>
      <c r="B18" s="95" t="s">
        <v>94</v>
      </c>
      <c r="C18" s="23" t="s">
        <v>132</v>
      </c>
      <c r="D18" s="23">
        <v>2019</v>
      </c>
      <c r="E18" s="53">
        <v>2019</v>
      </c>
      <c r="F18" s="14">
        <v>110500</v>
      </c>
      <c r="G18" s="14">
        <f>104029.5+14176.3</f>
        <v>118205.8</v>
      </c>
      <c r="H18" s="14">
        <v>110500</v>
      </c>
      <c r="I18" s="26">
        <f>41611.8+32208.8</f>
        <v>73820.600000000006</v>
      </c>
      <c r="J18" s="21" t="s">
        <v>95</v>
      </c>
      <c r="K18" s="23" t="s">
        <v>133</v>
      </c>
      <c r="M18" s="45"/>
    </row>
    <row r="19" spans="1:13" ht="29.25" customHeight="1">
      <c r="A19" s="66">
        <v>15</v>
      </c>
      <c r="B19" s="24" t="s">
        <v>98</v>
      </c>
      <c r="C19" s="23" t="s">
        <v>106</v>
      </c>
      <c r="D19" s="23">
        <v>2019</v>
      </c>
      <c r="E19" s="53">
        <v>2019</v>
      </c>
      <c r="F19" s="14">
        <v>789000</v>
      </c>
      <c r="G19" s="14">
        <v>720253.3</v>
      </c>
      <c r="H19" s="14">
        <v>789000</v>
      </c>
      <c r="I19" s="26">
        <f>80000+150000+70000+100000</f>
        <v>400000</v>
      </c>
      <c r="J19" s="21" t="s">
        <v>95</v>
      </c>
      <c r="K19" s="23" t="s">
        <v>99</v>
      </c>
      <c r="M19" s="45"/>
    </row>
    <row r="20" spans="1:13" ht="29.25" customHeight="1">
      <c r="A20" s="66">
        <v>16</v>
      </c>
      <c r="B20" s="24" t="s">
        <v>123</v>
      </c>
      <c r="C20" s="23"/>
      <c r="D20" s="23">
        <v>2019</v>
      </c>
      <c r="E20" s="53">
        <v>2019</v>
      </c>
      <c r="F20" s="14">
        <v>30000</v>
      </c>
      <c r="G20" s="14"/>
      <c r="H20" s="14">
        <v>30000</v>
      </c>
      <c r="I20" s="26">
        <v>29984.5</v>
      </c>
      <c r="J20" s="21" t="s">
        <v>16</v>
      </c>
      <c r="K20" s="23" t="s">
        <v>124</v>
      </c>
      <c r="M20" s="45"/>
    </row>
    <row r="21" spans="1:13" ht="29.25" customHeight="1">
      <c r="A21" s="66">
        <v>17</v>
      </c>
      <c r="B21" s="2" t="s">
        <v>125</v>
      </c>
      <c r="C21" s="23" t="s">
        <v>130</v>
      </c>
      <c r="D21" s="23">
        <v>2018</v>
      </c>
      <c r="E21" s="53">
        <v>2019</v>
      </c>
      <c r="F21" s="14">
        <v>974000</v>
      </c>
      <c r="G21" s="14">
        <v>973906.4</v>
      </c>
      <c r="H21" s="14">
        <v>974000</v>
      </c>
      <c r="I21" s="26">
        <f>300000+50000+9600+100000+450505</f>
        <v>910105</v>
      </c>
      <c r="J21" s="21" t="s">
        <v>16</v>
      </c>
      <c r="K21" s="23" t="s">
        <v>11</v>
      </c>
      <c r="M21" s="45"/>
    </row>
    <row r="22" spans="1:13" ht="29.25" customHeight="1">
      <c r="A22" s="66">
        <v>18</v>
      </c>
      <c r="B22" s="75" t="s">
        <v>126</v>
      </c>
      <c r="C22" s="23" t="s">
        <v>131</v>
      </c>
      <c r="D22" s="23">
        <v>2019</v>
      </c>
      <c r="E22" s="53">
        <v>2020</v>
      </c>
      <c r="F22" s="14">
        <v>160000</v>
      </c>
      <c r="G22" s="14">
        <v>159981.6</v>
      </c>
      <c r="H22" s="14">
        <v>100000</v>
      </c>
      <c r="I22" s="26">
        <f>30000+60963.3</f>
        <v>90963.3</v>
      </c>
      <c r="J22" s="21" t="s">
        <v>95</v>
      </c>
      <c r="K22" s="23" t="s">
        <v>18</v>
      </c>
      <c r="M22" s="45"/>
    </row>
    <row r="23" spans="1:13" ht="29.25" customHeight="1">
      <c r="A23" s="66">
        <v>19</v>
      </c>
      <c r="B23" s="24" t="s">
        <v>127</v>
      </c>
      <c r="C23" s="23" t="s">
        <v>135</v>
      </c>
      <c r="D23" s="23">
        <v>2018</v>
      </c>
      <c r="E23" s="53">
        <v>2019</v>
      </c>
      <c r="F23" s="14">
        <v>187931.2</v>
      </c>
      <c r="G23" s="14">
        <v>187931.2</v>
      </c>
      <c r="H23" s="14">
        <v>187931.2</v>
      </c>
      <c r="I23" s="26">
        <f>100000+1616.9+2263.6+970.1+81380.6+1700</f>
        <v>187931.2</v>
      </c>
      <c r="J23" s="21" t="s">
        <v>16</v>
      </c>
      <c r="K23" s="23" t="s">
        <v>128</v>
      </c>
      <c r="M23" s="45"/>
    </row>
    <row r="24" spans="1:13" ht="45" customHeight="1">
      <c r="A24" s="66">
        <v>20</v>
      </c>
      <c r="B24" s="24" t="s">
        <v>129</v>
      </c>
      <c r="C24" s="23" t="s">
        <v>134</v>
      </c>
      <c r="D24" s="23">
        <v>2019</v>
      </c>
      <c r="E24" s="53">
        <v>2019</v>
      </c>
      <c r="F24" s="14">
        <v>14000</v>
      </c>
      <c r="G24" s="14">
        <v>14000</v>
      </c>
      <c r="H24" s="14">
        <v>14000</v>
      </c>
      <c r="I24" s="26">
        <v>13635.3</v>
      </c>
      <c r="J24" s="21" t="s">
        <v>16</v>
      </c>
      <c r="K24" s="23" t="s">
        <v>9</v>
      </c>
      <c r="M24" s="45"/>
    </row>
    <row r="25" spans="1:13" ht="28.5" customHeight="1">
      <c r="A25" s="66">
        <v>21</v>
      </c>
      <c r="B25" s="95" t="s">
        <v>156</v>
      </c>
      <c r="C25" s="4" t="s">
        <v>157</v>
      </c>
      <c r="D25" s="23">
        <v>2019</v>
      </c>
      <c r="E25" s="53">
        <v>2019</v>
      </c>
      <c r="F25" s="14">
        <v>29000</v>
      </c>
      <c r="G25" s="14">
        <v>29000</v>
      </c>
      <c r="H25" s="14">
        <v>29000</v>
      </c>
      <c r="I25" s="26">
        <v>8700</v>
      </c>
      <c r="J25" s="21" t="s">
        <v>95</v>
      </c>
      <c r="K25" s="23" t="s">
        <v>155</v>
      </c>
      <c r="M25" s="45"/>
    </row>
    <row r="26" spans="1:13" ht="28.5" customHeight="1">
      <c r="A26" s="66">
        <v>22</v>
      </c>
      <c r="B26" s="75" t="s">
        <v>159</v>
      </c>
      <c r="C26" s="23" t="s">
        <v>160</v>
      </c>
      <c r="D26" s="23">
        <v>2019</v>
      </c>
      <c r="E26" s="53">
        <v>2020</v>
      </c>
      <c r="F26" s="14">
        <v>220000</v>
      </c>
      <c r="G26" s="14">
        <v>219973.8</v>
      </c>
      <c r="H26" s="14">
        <v>150000</v>
      </c>
      <c r="I26" s="26">
        <v>90000</v>
      </c>
      <c r="J26" s="21" t="s">
        <v>95</v>
      </c>
      <c r="K26" s="23" t="s">
        <v>158</v>
      </c>
      <c r="M26" s="45"/>
    </row>
    <row r="27" spans="1:13" ht="39.75" customHeight="1">
      <c r="A27" s="66">
        <v>23</v>
      </c>
      <c r="B27" s="75" t="s">
        <v>162</v>
      </c>
      <c r="C27" s="4" t="s">
        <v>163</v>
      </c>
      <c r="D27" s="23">
        <v>2019</v>
      </c>
      <c r="E27" s="53">
        <v>2019</v>
      </c>
      <c r="F27" s="14">
        <v>60000</v>
      </c>
      <c r="G27" s="14">
        <v>59250</v>
      </c>
      <c r="H27" s="14">
        <v>60000</v>
      </c>
      <c r="I27" s="26">
        <v>29625</v>
      </c>
      <c r="J27" s="21" t="s">
        <v>95</v>
      </c>
      <c r="K27" s="23" t="s">
        <v>161</v>
      </c>
      <c r="M27" s="45"/>
    </row>
    <row r="28" spans="1:13" ht="28.5" customHeight="1">
      <c r="A28" s="66">
        <v>24</v>
      </c>
      <c r="B28" s="74" t="s">
        <v>165</v>
      </c>
      <c r="C28" s="23" t="s">
        <v>164</v>
      </c>
      <c r="D28" s="23">
        <v>2019</v>
      </c>
      <c r="E28" s="53">
        <v>2020</v>
      </c>
      <c r="F28" s="14">
        <v>400000</v>
      </c>
      <c r="G28" s="14">
        <v>378765.6</v>
      </c>
      <c r="H28" s="14">
        <v>240000</v>
      </c>
      <c r="I28" s="26">
        <v>113629.7</v>
      </c>
      <c r="J28" s="21" t="s">
        <v>95</v>
      </c>
      <c r="K28" s="23" t="s">
        <v>9</v>
      </c>
      <c r="M28" s="45"/>
    </row>
    <row r="29" spans="1:13" ht="40.5" customHeight="1">
      <c r="A29" s="66">
        <v>25</v>
      </c>
      <c r="B29" s="75" t="s">
        <v>168</v>
      </c>
      <c r="C29" s="4" t="s">
        <v>167</v>
      </c>
      <c r="D29" s="23">
        <v>2019</v>
      </c>
      <c r="E29" s="53">
        <v>2020</v>
      </c>
      <c r="F29" s="14">
        <v>43200</v>
      </c>
      <c r="G29" s="14">
        <v>39000</v>
      </c>
      <c r="H29" s="14">
        <v>30800</v>
      </c>
      <c r="I29" s="26">
        <v>15600</v>
      </c>
      <c r="J29" s="21" t="s">
        <v>95</v>
      </c>
      <c r="K29" s="23" t="s">
        <v>166</v>
      </c>
      <c r="M29" s="45"/>
    </row>
    <row r="30" spans="1:13" ht="28.5" customHeight="1">
      <c r="A30" s="66">
        <v>26</v>
      </c>
      <c r="B30" s="24" t="s">
        <v>170</v>
      </c>
      <c r="C30" s="23" t="s">
        <v>169</v>
      </c>
      <c r="D30" s="23">
        <v>2019</v>
      </c>
      <c r="E30" s="53">
        <v>2020</v>
      </c>
      <c r="F30" s="14">
        <v>450000</v>
      </c>
      <c r="G30" s="14">
        <v>448289.4</v>
      </c>
      <c r="H30" s="14">
        <v>240000</v>
      </c>
      <c r="I30" s="26">
        <v>134486.79999999999</v>
      </c>
      <c r="J30" s="21" t="s">
        <v>95</v>
      </c>
      <c r="K30" s="23" t="s">
        <v>97</v>
      </c>
      <c r="M30" s="45"/>
    </row>
    <row r="31" spans="1:13" ht="28.5" customHeight="1">
      <c r="A31" s="66">
        <v>27</v>
      </c>
      <c r="B31" s="74" t="s">
        <v>179</v>
      </c>
      <c r="C31" s="23" t="s">
        <v>178</v>
      </c>
      <c r="D31" s="23">
        <v>2019</v>
      </c>
      <c r="E31" s="53">
        <v>2020</v>
      </c>
      <c r="F31" s="14">
        <v>114650</v>
      </c>
      <c r="G31" s="14">
        <v>98782.2</v>
      </c>
      <c r="H31" s="14">
        <v>70000</v>
      </c>
      <c r="I31" s="26">
        <v>29634.7</v>
      </c>
      <c r="J31" s="21" t="s">
        <v>95</v>
      </c>
      <c r="K31" s="23" t="s">
        <v>171</v>
      </c>
      <c r="M31" s="45"/>
    </row>
    <row r="32" spans="1:13" ht="28.5" customHeight="1">
      <c r="A32" s="66">
        <v>28</v>
      </c>
      <c r="B32" s="24" t="s">
        <v>180</v>
      </c>
      <c r="C32" s="4"/>
      <c r="D32" s="23">
        <v>2019</v>
      </c>
      <c r="E32" s="53">
        <v>2019</v>
      </c>
      <c r="F32" s="14">
        <v>50000</v>
      </c>
      <c r="G32" s="14"/>
      <c r="H32" s="14">
        <v>50000</v>
      </c>
      <c r="I32" s="26">
        <v>50000</v>
      </c>
      <c r="J32" s="21" t="s">
        <v>95</v>
      </c>
      <c r="K32" s="23" t="s">
        <v>172</v>
      </c>
      <c r="M32" s="45"/>
    </row>
    <row r="33" spans="1:13" ht="28.5" customHeight="1">
      <c r="A33" s="66">
        <v>29</v>
      </c>
      <c r="B33" s="24" t="s">
        <v>181</v>
      </c>
      <c r="C33" s="4"/>
      <c r="D33" s="23">
        <v>2019</v>
      </c>
      <c r="E33" s="53">
        <v>2019</v>
      </c>
      <c r="F33" s="14">
        <v>50000</v>
      </c>
      <c r="G33" s="14"/>
      <c r="H33" s="14">
        <v>50000</v>
      </c>
      <c r="I33" s="26">
        <v>50000</v>
      </c>
      <c r="J33" s="21" t="s">
        <v>95</v>
      </c>
      <c r="K33" s="23" t="s">
        <v>173</v>
      </c>
      <c r="M33" s="45"/>
    </row>
    <row r="34" spans="1:13" ht="28.5" customHeight="1">
      <c r="A34" s="66">
        <v>30</v>
      </c>
      <c r="B34" s="24" t="s">
        <v>182</v>
      </c>
      <c r="C34" s="4"/>
      <c r="D34" s="23">
        <v>2019</v>
      </c>
      <c r="E34" s="53">
        <v>2019</v>
      </c>
      <c r="F34" s="14">
        <v>50000</v>
      </c>
      <c r="G34" s="14"/>
      <c r="H34" s="14">
        <v>50000</v>
      </c>
      <c r="I34" s="26">
        <v>50000</v>
      </c>
      <c r="J34" s="21" t="s">
        <v>95</v>
      </c>
      <c r="K34" s="23" t="s">
        <v>174</v>
      </c>
      <c r="M34" s="45"/>
    </row>
    <row r="35" spans="1:13" ht="28.5" customHeight="1">
      <c r="A35" s="66">
        <v>31</v>
      </c>
      <c r="B35" s="24" t="s">
        <v>183</v>
      </c>
      <c r="C35" s="4" t="s">
        <v>184</v>
      </c>
      <c r="D35" s="23">
        <v>2019</v>
      </c>
      <c r="E35" s="53">
        <v>2019</v>
      </c>
      <c r="F35" s="14">
        <v>34300</v>
      </c>
      <c r="G35" s="14">
        <v>34062.800000000003</v>
      </c>
      <c r="H35" s="14">
        <v>34300</v>
      </c>
      <c r="I35" s="26">
        <f>32705.7+480+292.4</f>
        <v>33478.1</v>
      </c>
      <c r="J35" s="88" t="s">
        <v>154</v>
      </c>
      <c r="K35" s="23" t="s">
        <v>175</v>
      </c>
      <c r="M35" s="45"/>
    </row>
    <row r="36" spans="1:13" ht="21.75" customHeight="1">
      <c r="A36" s="114">
        <v>32</v>
      </c>
      <c r="B36" s="121" t="s">
        <v>186</v>
      </c>
      <c r="C36" s="118" t="s">
        <v>185</v>
      </c>
      <c r="D36" s="122">
        <v>2019</v>
      </c>
      <c r="E36" s="116">
        <v>2019</v>
      </c>
      <c r="F36" s="117">
        <v>60000</v>
      </c>
      <c r="G36" s="14">
        <v>28490</v>
      </c>
      <c r="H36" s="117">
        <v>60000</v>
      </c>
      <c r="I36" s="26">
        <v>14245</v>
      </c>
      <c r="J36" s="21" t="s">
        <v>187</v>
      </c>
      <c r="K36" s="23" t="s">
        <v>176</v>
      </c>
      <c r="M36" s="45"/>
    </row>
    <row r="37" spans="1:13" ht="24.75" customHeight="1">
      <c r="A37" s="114"/>
      <c r="B37" s="121"/>
      <c r="C37" s="118"/>
      <c r="D37" s="122"/>
      <c r="E37" s="116"/>
      <c r="F37" s="117"/>
      <c r="G37" s="14">
        <v>27935.599999999999</v>
      </c>
      <c r="H37" s="117"/>
      <c r="I37" s="26">
        <v>13967.8</v>
      </c>
      <c r="J37" s="21" t="s">
        <v>188</v>
      </c>
      <c r="K37" s="23" t="s">
        <v>177</v>
      </c>
      <c r="M37" s="45"/>
    </row>
    <row r="38" spans="1:13" ht="54" customHeight="1">
      <c r="A38" s="66">
        <v>33</v>
      </c>
      <c r="B38" s="74" t="s">
        <v>191</v>
      </c>
      <c r="C38" s="4" t="s">
        <v>192</v>
      </c>
      <c r="D38" s="23">
        <v>2019</v>
      </c>
      <c r="E38" s="53">
        <v>2019</v>
      </c>
      <c r="F38" s="14">
        <v>45000</v>
      </c>
      <c r="G38" s="14">
        <v>41958.5</v>
      </c>
      <c r="H38" s="14">
        <v>45000</v>
      </c>
      <c r="I38" s="26">
        <v>20979.200000000001</v>
      </c>
      <c r="J38" s="21" t="s">
        <v>95</v>
      </c>
      <c r="K38" s="23" t="s">
        <v>189</v>
      </c>
      <c r="M38" s="45"/>
    </row>
    <row r="39" spans="1:13" ht="28.5" customHeight="1">
      <c r="A39" s="66">
        <v>34</v>
      </c>
      <c r="B39" s="75" t="s">
        <v>194</v>
      </c>
      <c r="C39" s="4" t="s">
        <v>193</v>
      </c>
      <c r="D39" s="23">
        <v>2019</v>
      </c>
      <c r="E39" s="53">
        <v>2019</v>
      </c>
      <c r="F39" s="14">
        <v>87000</v>
      </c>
      <c r="G39" s="14">
        <v>86900</v>
      </c>
      <c r="H39" s="14">
        <v>87000</v>
      </c>
      <c r="I39" s="26">
        <v>60000</v>
      </c>
      <c r="J39" s="21" t="s">
        <v>95</v>
      </c>
      <c r="K39" s="23" t="s">
        <v>190</v>
      </c>
      <c r="M39" s="45"/>
    </row>
    <row r="40" spans="1:13" ht="28.5" customHeight="1">
      <c r="A40" s="66">
        <v>35</v>
      </c>
      <c r="B40" s="2" t="s">
        <v>196</v>
      </c>
      <c r="C40" s="4" t="s">
        <v>197</v>
      </c>
      <c r="D40" s="23">
        <v>2018</v>
      </c>
      <c r="E40" s="53">
        <v>2019</v>
      </c>
      <c r="F40" s="14">
        <v>26500</v>
      </c>
      <c r="G40" s="14">
        <v>26425.4</v>
      </c>
      <c r="H40" s="14">
        <v>26500</v>
      </c>
      <c r="I40" s="26">
        <v>26425.4</v>
      </c>
      <c r="J40" s="21" t="s">
        <v>195</v>
      </c>
      <c r="K40" s="23" t="s">
        <v>18</v>
      </c>
      <c r="M40" s="45"/>
    </row>
    <row r="41" spans="1:13" ht="28.5" customHeight="1">
      <c r="A41" s="66">
        <v>36</v>
      </c>
      <c r="B41" s="24" t="s">
        <v>199</v>
      </c>
      <c r="C41" s="4"/>
      <c r="D41" s="23">
        <v>2018</v>
      </c>
      <c r="E41" s="53">
        <v>2019</v>
      </c>
      <c r="F41" s="14">
        <v>34418.5</v>
      </c>
      <c r="G41" s="14">
        <v>14080.9</v>
      </c>
      <c r="H41" s="14">
        <v>14080.9</v>
      </c>
      <c r="I41" s="26">
        <v>14080.9</v>
      </c>
      <c r="J41" s="21" t="s">
        <v>195</v>
      </c>
      <c r="K41" s="23" t="s">
        <v>198</v>
      </c>
      <c r="M41" s="45"/>
    </row>
    <row r="42" spans="1:13" ht="20.25" customHeight="1">
      <c r="A42" s="114">
        <v>37</v>
      </c>
      <c r="B42" s="123" t="s">
        <v>202</v>
      </c>
      <c r="C42" s="118" t="s">
        <v>201</v>
      </c>
      <c r="D42" s="122">
        <v>2019</v>
      </c>
      <c r="E42" s="116">
        <v>2020</v>
      </c>
      <c r="F42" s="117">
        <v>600000</v>
      </c>
      <c r="G42" s="14">
        <v>143199.79999999999</v>
      </c>
      <c r="H42" s="117">
        <v>300000</v>
      </c>
      <c r="I42" s="26">
        <v>57279.9</v>
      </c>
      <c r="J42" s="21" t="s">
        <v>95</v>
      </c>
      <c r="K42" s="23" t="s">
        <v>200</v>
      </c>
      <c r="M42" s="45"/>
    </row>
    <row r="43" spans="1:13" ht="20.25" customHeight="1">
      <c r="A43" s="114"/>
      <c r="B43" s="123"/>
      <c r="C43" s="118"/>
      <c r="D43" s="122"/>
      <c r="E43" s="116"/>
      <c r="F43" s="117"/>
      <c r="G43" s="14">
        <v>118096.6</v>
      </c>
      <c r="H43" s="117"/>
      <c r="I43" s="26">
        <v>35428.9</v>
      </c>
      <c r="J43" s="21" t="s">
        <v>95</v>
      </c>
      <c r="K43" s="23" t="s">
        <v>128</v>
      </c>
      <c r="M43" s="45"/>
    </row>
    <row r="44" spans="1:13" ht="20.25" customHeight="1">
      <c r="A44" s="114"/>
      <c r="B44" s="123"/>
      <c r="C44" s="118"/>
      <c r="D44" s="122"/>
      <c r="E44" s="116"/>
      <c r="F44" s="117"/>
      <c r="G44" s="14">
        <v>147625.70000000001</v>
      </c>
      <c r="H44" s="117"/>
      <c r="I44" s="26">
        <v>26500</v>
      </c>
      <c r="J44" s="21" t="s">
        <v>95</v>
      </c>
      <c r="K44" s="23" t="s">
        <v>218</v>
      </c>
      <c r="M44" s="45"/>
    </row>
    <row r="45" spans="1:13" ht="20.25" customHeight="1">
      <c r="A45" s="114"/>
      <c r="B45" s="123"/>
      <c r="C45" s="118"/>
      <c r="D45" s="122"/>
      <c r="E45" s="116"/>
      <c r="F45" s="117"/>
      <c r="G45" s="14">
        <v>179558.3</v>
      </c>
      <c r="H45" s="117"/>
      <c r="I45" s="26">
        <v>28000</v>
      </c>
      <c r="J45" s="21" t="s">
        <v>95</v>
      </c>
      <c r="K45" s="23" t="s">
        <v>152</v>
      </c>
      <c r="M45" s="45"/>
    </row>
    <row r="46" spans="1:13" ht="28.5" customHeight="1">
      <c r="A46" s="66">
        <v>38</v>
      </c>
      <c r="B46" s="74" t="s">
        <v>205</v>
      </c>
      <c r="C46" s="4" t="s">
        <v>204</v>
      </c>
      <c r="D46" s="23">
        <v>2019</v>
      </c>
      <c r="E46" s="53">
        <v>2019</v>
      </c>
      <c r="F46" s="109">
        <v>58500</v>
      </c>
      <c r="G46" s="14">
        <v>58500</v>
      </c>
      <c r="H46" s="109">
        <v>58500</v>
      </c>
      <c r="I46" s="26">
        <v>29250</v>
      </c>
      <c r="J46" s="21" t="s">
        <v>95</v>
      </c>
      <c r="K46" s="23" t="s">
        <v>203</v>
      </c>
      <c r="M46" s="45"/>
    </row>
    <row r="47" spans="1:13" ht="28.5" customHeight="1">
      <c r="A47" s="66">
        <v>39</v>
      </c>
      <c r="B47" s="24" t="s">
        <v>207</v>
      </c>
      <c r="C47" s="4" t="s">
        <v>208</v>
      </c>
      <c r="D47" s="23">
        <v>2018</v>
      </c>
      <c r="E47" s="53">
        <v>2019</v>
      </c>
      <c r="F47" s="109">
        <v>1522572.2</v>
      </c>
      <c r="G47" s="14">
        <v>1272007.1000000001</v>
      </c>
      <c r="H47" s="109">
        <v>522007.1</v>
      </c>
      <c r="I47" s="26">
        <v>300000</v>
      </c>
      <c r="J47" s="21" t="s">
        <v>95</v>
      </c>
      <c r="K47" s="23" t="s">
        <v>206</v>
      </c>
      <c r="M47" s="45"/>
    </row>
    <row r="48" spans="1:13" ht="28.5" customHeight="1">
      <c r="A48" s="66">
        <v>40</v>
      </c>
      <c r="B48" s="74" t="s">
        <v>220</v>
      </c>
      <c r="C48" s="4"/>
      <c r="D48" s="23">
        <v>2019</v>
      </c>
      <c r="E48" s="53">
        <v>2019</v>
      </c>
      <c r="F48" s="109">
        <v>10000</v>
      </c>
      <c r="G48" s="14"/>
      <c r="H48" s="109">
        <v>10000</v>
      </c>
      <c r="I48" s="26">
        <v>10000</v>
      </c>
      <c r="J48" s="21" t="s">
        <v>95</v>
      </c>
      <c r="K48" s="23" t="s">
        <v>219</v>
      </c>
      <c r="M48" s="45"/>
    </row>
    <row r="49" spans="1:13" ht="28.5" customHeight="1">
      <c r="A49" s="66">
        <v>41</v>
      </c>
      <c r="B49" s="2" t="s">
        <v>224</v>
      </c>
      <c r="C49" s="4"/>
      <c r="D49" s="23">
        <v>2019</v>
      </c>
      <c r="E49" s="53">
        <v>2019</v>
      </c>
      <c r="F49" s="109">
        <v>30000</v>
      </c>
      <c r="G49" s="14"/>
      <c r="H49" s="109">
        <v>30000</v>
      </c>
      <c r="I49" s="26">
        <v>30000</v>
      </c>
      <c r="J49" s="21" t="s">
        <v>95</v>
      </c>
      <c r="K49" s="23" t="s">
        <v>221</v>
      </c>
      <c r="M49" s="45"/>
    </row>
    <row r="50" spans="1:13" ht="30" customHeight="1">
      <c r="A50" s="66">
        <v>42</v>
      </c>
      <c r="B50" s="2" t="s">
        <v>225</v>
      </c>
      <c r="C50" s="23"/>
      <c r="D50" s="23">
        <v>2019</v>
      </c>
      <c r="E50" s="53">
        <v>2019</v>
      </c>
      <c r="F50" s="14">
        <v>15000</v>
      </c>
      <c r="G50" s="14"/>
      <c r="H50" s="14">
        <v>15000</v>
      </c>
      <c r="I50" s="26">
        <v>15000</v>
      </c>
      <c r="J50" s="21" t="s">
        <v>95</v>
      </c>
      <c r="K50" s="23" t="s">
        <v>222</v>
      </c>
      <c r="M50" s="45"/>
    </row>
    <row r="51" spans="1:13" ht="30" customHeight="1">
      <c r="A51" s="66">
        <v>43</v>
      </c>
      <c r="B51" s="2" t="s">
        <v>226</v>
      </c>
      <c r="C51" s="23"/>
      <c r="D51" s="23">
        <v>2019</v>
      </c>
      <c r="E51" s="53">
        <v>2019</v>
      </c>
      <c r="F51" s="14">
        <v>10000</v>
      </c>
      <c r="G51" s="14"/>
      <c r="H51" s="14">
        <v>10000</v>
      </c>
      <c r="I51" s="26">
        <v>10000</v>
      </c>
      <c r="J51" s="21" t="s">
        <v>95</v>
      </c>
      <c r="K51" s="23" t="s">
        <v>223</v>
      </c>
      <c r="M51" s="45"/>
    </row>
    <row r="52" spans="1:13" s="20" customFormat="1" ht="24.75" customHeight="1">
      <c r="A52" s="120" t="s">
        <v>6</v>
      </c>
      <c r="B52" s="120"/>
      <c r="C52" s="28"/>
      <c r="D52" s="28"/>
      <c r="E52" s="28"/>
      <c r="F52" s="27">
        <f>SUM(F5:F51)</f>
        <v>8628271.9000000004</v>
      </c>
      <c r="G52" s="27">
        <f t="shared" ref="G52:I52" si="0">SUM(G5:G51)</f>
        <v>7986193.1999999993</v>
      </c>
      <c r="H52" s="27">
        <f t="shared" si="0"/>
        <v>6195191.4000000004</v>
      </c>
      <c r="I52" s="27">
        <f t="shared" si="0"/>
        <v>4768458.3000000017</v>
      </c>
      <c r="J52" s="28"/>
      <c r="K52" s="28"/>
      <c r="M52" s="70"/>
    </row>
    <row r="53" spans="1:13" ht="33.75" customHeight="1">
      <c r="I53" s="30"/>
    </row>
    <row r="54" spans="1:13" ht="33.75" customHeight="1">
      <c r="A54" s="119" t="s">
        <v>14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</row>
    <row r="55" spans="1:13" ht="33.75" customHeight="1">
      <c r="I55" s="30"/>
    </row>
    <row r="56" spans="1:13" ht="33.75" customHeight="1">
      <c r="I56" s="61"/>
    </row>
    <row r="57" spans="1:13" ht="33.75" customHeight="1">
      <c r="I57" s="61"/>
    </row>
  </sheetData>
  <mergeCells count="27">
    <mergeCell ref="E36:E37"/>
    <mergeCell ref="F36:F37"/>
    <mergeCell ref="H36:H37"/>
    <mergeCell ref="C36:C37"/>
    <mergeCell ref="A54:K54"/>
    <mergeCell ref="A52:B52"/>
    <mergeCell ref="A36:A37"/>
    <mergeCell ref="B36:B37"/>
    <mergeCell ref="D36:D37"/>
    <mergeCell ref="H42:H45"/>
    <mergeCell ref="C42:C45"/>
    <mergeCell ref="B42:B45"/>
    <mergeCell ref="A42:A45"/>
    <mergeCell ref="D42:D45"/>
    <mergeCell ref="E42:E45"/>
    <mergeCell ref="F42:F45"/>
    <mergeCell ref="B1:K1"/>
    <mergeCell ref="A3:A4"/>
    <mergeCell ref="B3:B4"/>
    <mergeCell ref="F3:F4"/>
    <mergeCell ref="G3:G4"/>
    <mergeCell ref="I3:I4"/>
    <mergeCell ref="J3:J4"/>
    <mergeCell ref="K3:K4"/>
    <mergeCell ref="H3:H4"/>
    <mergeCell ref="C3:C4"/>
    <mergeCell ref="D3:E3"/>
  </mergeCells>
  <pageMargins left="0.19685039370078741" right="0" top="0" bottom="0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tabSelected="1" zoomScale="90" zoomScaleNormal="90" workbookViewId="0">
      <pane xSplit="4" ySplit="5" topLeftCell="E9" activePane="bottomRight" state="frozen"/>
      <selection pane="topRight" activeCell="E1" sqref="E1"/>
      <selection pane="bottomLeft" activeCell="A6" sqref="A6"/>
      <selection pane="bottomRight" activeCell="O14" sqref="O14"/>
    </sheetView>
  </sheetViews>
  <sheetFormatPr defaultRowHeight="33.75" customHeight="1"/>
  <cols>
    <col min="1" max="1" width="2.85546875" style="31" customWidth="1"/>
    <col min="2" max="2" width="3.140625" style="32" customWidth="1"/>
    <col min="3" max="3" width="31.7109375" style="31" customWidth="1"/>
    <col min="4" max="5" width="10.140625" style="55" customWidth="1"/>
    <col min="6" max="6" width="8.85546875" style="55" customWidth="1"/>
    <col min="7" max="7" width="12.140625" style="33" customWidth="1"/>
    <col min="8" max="8" width="11.85546875" style="33" customWidth="1"/>
    <col min="9" max="9" width="12.140625" style="33" customWidth="1"/>
    <col min="10" max="10" width="12" style="33" customWidth="1"/>
    <col min="11" max="11" width="28.7109375" style="33" customWidth="1"/>
    <col min="12" max="12" width="15.42578125" style="31" customWidth="1"/>
    <col min="13" max="14" width="9.140625" style="31"/>
    <col min="15" max="15" width="11" style="31" bestFit="1" customWidth="1"/>
    <col min="16" max="16384" width="9.140625" style="31"/>
  </cols>
  <sheetData>
    <row r="1" spans="2:15" ht="21.75" customHeight="1">
      <c r="C1" s="125" t="s">
        <v>144</v>
      </c>
      <c r="D1" s="125"/>
      <c r="E1" s="125"/>
      <c r="F1" s="125"/>
      <c r="G1" s="125"/>
      <c r="H1" s="125"/>
      <c r="I1" s="125"/>
      <c r="J1" s="125"/>
      <c r="K1" s="125"/>
      <c r="L1" s="125"/>
    </row>
    <row r="2" spans="2:15" ht="18.75" customHeight="1"/>
    <row r="3" spans="2:15" ht="15.75" customHeight="1">
      <c r="C3" s="101">
        <v>43646</v>
      </c>
      <c r="D3" s="56"/>
      <c r="E3" s="56"/>
      <c r="L3" s="34" t="s">
        <v>7</v>
      </c>
    </row>
    <row r="4" spans="2:15" ht="33.75" customHeight="1">
      <c r="B4" s="126" t="s">
        <v>0</v>
      </c>
      <c r="C4" s="127" t="s">
        <v>1</v>
      </c>
      <c r="D4" s="127" t="s">
        <v>19</v>
      </c>
      <c r="E4" s="127" t="s">
        <v>22</v>
      </c>
      <c r="F4" s="127"/>
      <c r="G4" s="127" t="s">
        <v>5</v>
      </c>
      <c r="H4" s="127" t="s">
        <v>2</v>
      </c>
      <c r="I4" s="127" t="s">
        <v>27</v>
      </c>
      <c r="J4" s="127" t="s">
        <v>15</v>
      </c>
      <c r="K4" s="127" t="s">
        <v>3</v>
      </c>
      <c r="L4" s="127" t="s">
        <v>4</v>
      </c>
    </row>
    <row r="5" spans="2:15" ht="24.75" customHeight="1">
      <c r="B5" s="126"/>
      <c r="C5" s="127"/>
      <c r="D5" s="127"/>
      <c r="E5" s="105" t="s">
        <v>20</v>
      </c>
      <c r="F5" s="105" t="s">
        <v>21</v>
      </c>
      <c r="G5" s="127"/>
      <c r="H5" s="127"/>
      <c r="I5" s="127"/>
      <c r="J5" s="127"/>
      <c r="K5" s="127"/>
      <c r="L5" s="127"/>
    </row>
    <row r="6" spans="2:15" ht="39" customHeight="1">
      <c r="B6" s="130">
        <v>1</v>
      </c>
      <c r="C6" s="128" t="s">
        <v>30</v>
      </c>
      <c r="D6" s="67" t="s">
        <v>23</v>
      </c>
      <c r="E6" s="67">
        <v>2018</v>
      </c>
      <c r="F6" s="54">
        <v>2019</v>
      </c>
      <c r="G6" s="132">
        <v>1600000</v>
      </c>
      <c r="H6" s="106">
        <v>889842.8</v>
      </c>
      <c r="I6" s="132">
        <v>1300000</v>
      </c>
      <c r="J6" s="42">
        <v>889000</v>
      </c>
      <c r="K6" s="88" t="s">
        <v>16</v>
      </c>
      <c r="L6" s="107" t="s">
        <v>18</v>
      </c>
    </row>
    <row r="7" spans="2:15" ht="39" customHeight="1">
      <c r="B7" s="131"/>
      <c r="C7" s="129"/>
      <c r="D7" s="67" t="s">
        <v>139</v>
      </c>
      <c r="E7" s="67">
        <v>2018</v>
      </c>
      <c r="F7" s="54">
        <v>2019</v>
      </c>
      <c r="G7" s="133"/>
      <c r="H7" s="106">
        <v>398552.6</v>
      </c>
      <c r="I7" s="133"/>
      <c r="J7" s="42">
        <f>193845.6+2463.1+1055.6</f>
        <v>197364.30000000002</v>
      </c>
      <c r="K7" s="88" t="s">
        <v>95</v>
      </c>
      <c r="L7" s="107" t="s">
        <v>137</v>
      </c>
    </row>
    <row r="8" spans="2:15" ht="42" customHeight="1">
      <c r="B8" s="104">
        <v>2</v>
      </c>
      <c r="C8" s="77" t="s">
        <v>37</v>
      </c>
      <c r="D8" s="91" t="s">
        <v>38</v>
      </c>
      <c r="E8" s="67">
        <v>2018</v>
      </c>
      <c r="F8" s="54">
        <v>2019</v>
      </c>
      <c r="G8" s="106">
        <v>142200</v>
      </c>
      <c r="H8" s="106">
        <v>137563.5</v>
      </c>
      <c r="I8" s="106">
        <v>42200</v>
      </c>
      <c r="J8" s="42">
        <f>36629.8+933.6</f>
        <v>37563.4</v>
      </c>
      <c r="K8" s="88" t="s">
        <v>16</v>
      </c>
      <c r="L8" s="107" t="s">
        <v>36</v>
      </c>
      <c r="O8" s="100"/>
    </row>
    <row r="9" spans="2:15" ht="42" customHeight="1">
      <c r="B9" s="104">
        <v>3</v>
      </c>
      <c r="C9" s="77" t="s">
        <v>53</v>
      </c>
      <c r="D9" s="91" t="s">
        <v>75</v>
      </c>
      <c r="E9" s="67">
        <v>2018</v>
      </c>
      <c r="F9" s="54">
        <v>2019</v>
      </c>
      <c r="G9" s="106">
        <v>3200000</v>
      </c>
      <c r="H9" s="106">
        <v>2900000</v>
      </c>
      <c r="I9" s="106">
        <v>2200000</v>
      </c>
      <c r="J9" s="42">
        <v>1400000</v>
      </c>
      <c r="K9" s="88" t="s">
        <v>16</v>
      </c>
      <c r="L9" s="107" t="s">
        <v>55</v>
      </c>
    </row>
    <row r="10" spans="2:15" ht="53.25" customHeight="1">
      <c r="B10" s="104">
        <v>4</v>
      </c>
      <c r="C10" s="77" t="s">
        <v>54</v>
      </c>
      <c r="D10" s="67" t="s">
        <v>76</v>
      </c>
      <c r="E10" s="67">
        <v>2018</v>
      </c>
      <c r="F10" s="54">
        <v>2019</v>
      </c>
      <c r="G10" s="106">
        <v>3084900</v>
      </c>
      <c r="H10" s="106">
        <v>3084900</v>
      </c>
      <c r="I10" s="106">
        <v>2484900</v>
      </c>
      <c r="J10" s="42">
        <v>1976402.8</v>
      </c>
      <c r="K10" s="88" t="s">
        <v>16</v>
      </c>
      <c r="L10" s="107" t="s">
        <v>55</v>
      </c>
    </row>
    <row r="11" spans="2:15" ht="28.5" customHeight="1">
      <c r="B11" s="104">
        <v>5</v>
      </c>
      <c r="C11" s="77" t="s">
        <v>56</v>
      </c>
      <c r="D11" s="91" t="s">
        <v>74</v>
      </c>
      <c r="E11" s="67">
        <v>2018</v>
      </c>
      <c r="F11" s="54">
        <v>2019</v>
      </c>
      <c r="G11" s="106">
        <v>962500</v>
      </c>
      <c r="H11" s="106">
        <v>960000</v>
      </c>
      <c r="I11" s="106">
        <v>512500</v>
      </c>
      <c r="J11" s="42">
        <v>510000</v>
      </c>
      <c r="K11" s="88" t="s">
        <v>16</v>
      </c>
      <c r="L11" s="107" t="s">
        <v>55</v>
      </c>
    </row>
    <row r="12" spans="2:15" ht="28.5" customHeight="1">
      <c r="B12" s="104">
        <v>6</v>
      </c>
      <c r="C12" s="77" t="s">
        <v>96</v>
      </c>
      <c r="D12" s="91" t="s">
        <v>107</v>
      </c>
      <c r="E12" s="67">
        <v>2018</v>
      </c>
      <c r="F12" s="54">
        <v>2019</v>
      </c>
      <c r="G12" s="106">
        <v>2700000</v>
      </c>
      <c r="H12" s="106">
        <v>2099500</v>
      </c>
      <c r="I12" s="106">
        <v>2000000</v>
      </c>
      <c r="J12" s="42">
        <f>985197.5+12137.2+5201.6+8669.4</f>
        <v>1011205.7</v>
      </c>
      <c r="K12" s="88" t="s">
        <v>95</v>
      </c>
      <c r="L12" s="107" t="s">
        <v>97</v>
      </c>
    </row>
    <row r="13" spans="2:15" ht="28.5" customHeight="1">
      <c r="B13" s="104">
        <v>7</v>
      </c>
      <c r="C13" s="77" t="s">
        <v>136</v>
      </c>
      <c r="D13" s="91" t="s">
        <v>138</v>
      </c>
      <c r="E13" s="67">
        <v>2019</v>
      </c>
      <c r="F13" s="54">
        <v>2020</v>
      </c>
      <c r="G13" s="106">
        <v>1161000</v>
      </c>
      <c r="H13" s="106">
        <v>1148531.8999999999</v>
      </c>
      <c r="I13" s="106">
        <v>500000</v>
      </c>
      <c r="J13" s="42">
        <f>486746.8+6184.8+2650.7+4417.7</f>
        <v>500000</v>
      </c>
      <c r="K13" s="88" t="s">
        <v>95</v>
      </c>
      <c r="L13" s="107" t="s">
        <v>128</v>
      </c>
    </row>
    <row r="14" spans="2:15" ht="28.5" customHeight="1">
      <c r="B14" s="104">
        <v>8</v>
      </c>
      <c r="C14" s="77" t="s">
        <v>150</v>
      </c>
      <c r="D14" s="91" t="s">
        <v>151</v>
      </c>
      <c r="E14" s="67">
        <v>2019</v>
      </c>
      <c r="F14" s="54">
        <v>2019</v>
      </c>
      <c r="G14" s="106">
        <v>1000000</v>
      </c>
      <c r="H14" s="106">
        <v>261360</v>
      </c>
      <c r="I14" s="106">
        <v>1000000</v>
      </c>
      <c r="J14" s="42">
        <v>261360</v>
      </c>
      <c r="K14" s="88" t="s">
        <v>149</v>
      </c>
      <c r="L14" s="107" t="s">
        <v>148</v>
      </c>
    </row>
    <row r="15" spans="2:15" ht="28.5" customHeight="1">
      <c r="B15" s="104">
        <v>9</v>
      </c>
      <c r="C15" s="77" t="s">
        <v>212</v>
      </c>
      <c r="D15" s="91" t="s">
        <v>153</v>
      </c>
      <c r="E15" s="67">
        <v>2019</v>
      </c>
      <c r="F15" s="54">
        <v>2019</v>
      </c>
      <c r="G15" s="106">
        <v>27000</v>
      </c>
      <c r="H15" s="106">
        <v>26957</v>
      </c>
      <c r="I15" s="106">
        <v>27000</v>
      </c>
      <c r="J15" s="42">
        <f>25774.9+480+234+327.7+140.4</f>
        <v>26957.000000000004</v>
      </c>
      <c r="K15" s="88" t="s">
        <v>154</v>
      </c>
      <c r="L15" s="107" t="s">
        <v>152</v>
      </c>
      <c r="O15" s="100"/>
    </row>
    <row r="16" spans="2:15" ht="40.5" customHeight="1">
      <c r="B16" s="104">
        <v>10</v>
      </c>
      <c r="C16" s="111" t="s">
        <v>214</v>
      </c>
      <c r="D16" s="91" t="s">
        <v>215</v>
      </c>
      <c r="E16" s="67">
        <v>2019</v>
      </c>
      <c r="F16" s="54">
        <v>2019</v>
      </c>
      <c r="G16" s="106">
        <v>32600</v>
      </c>
      <c r="H16" s="106">
        <v>31776.2</v>
      </c>
      <c r="I16" s="106">
        <v>32600</v>
      </c>
      <c r="J16" s="42">
        <f>30315.5+378.3+162.1</f>
        <v>30855.899999999998</v>
      </c>
      <c r="K16" s="88" t="s">
        <v>154</v>
      </c>
      <c r="L16" s="107" t="s">
        <v>213</v>
      </c>
      <c r="O16" s="100"/>
    </row>
    <row r="17" spans="1:13" ht="17.25" customHeight="1">
      <c r="B17" s="104"/>
      <c r="C17" s="67" t="s">
        <v>6</v>
      </c>
      <c r="D17" s="67"/>
      <c r="E17" s="67"/>
      <c r="F17" s="105"/>
      <c r="G17" s="35">
        <f>SUM(G6:G16)</f>
        <v>13910200</v>
      </c>
      <c r="H17" s="35">
        <f t="shared" ref="H17:J17" si="0">SUM(H6:H16)</f>
        <v>11938984</v>
      </c>
      <c r="I17" s="35">
        <f t="shared" si="0"/>
        <v>10099200</v>
      </c>
      <c r="J17" s="35">
        <f t="shared" si="0"/>
        <v>6840709.1000000006</v>
      </c>
      <c r="K17" s="89"/>
      <c r="L17" s="107"/>
    </row>
    <row r="18" spans="1:13" ht="17.25" customHeight="1">
      <c r="B18" s="36"/>
      <c r="C18" s="37"/>
      <c r="D18" s="37"/>
      <c r="E18" s="37"/>
      <c r="F18" s="38"/>
      <c r="G18" s="39"/>
      <c r="H18" s="39"/>
      <c r="I18" s="39"/>
      <c r="J18" s="39"/>
      <c r="K18" s="90"/>
      <c r="L18" s="40"/>
    </row>
    <row r="19" spans="1:13" ht="33.75" customHeight="1">
      <c r="A19" s="124" t="s">
        <v>14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</row>
    <row r="20" spans="1:13" ht="33.75" customHeight="1">
      <c r="J20" s="99"/>
    </row>
    <row r="21" spans="1:13" ht="33.75" customHeight="1">
      <c r="J21" s="62"/>
    </row>
    <row r="22" spans="1:13" ht="33.75" customHeight="1">
      <c r="J22" s="62"/>
    </row>
  </sheetData>
  <mergeCells count="16">
    <mergeCell ref="A19:M19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  <mergeCell ref="C6:C7"/>
    <mergeCell ref="B6:B7"/>
    <mergeCell ref="G6:G7"/>
    <mergeCell ref="I6:I7"/>
  </mergeCells>
  <pageMargins left="0.11811023622047245" right="0" top="0.55118110236220474" bottom="0.55118110236220474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7"/>
  <sheetViews>
    <sheetView workbookViewId="0">
      <selection activeCell="P9" sqref="P9"/>
    </sheetView>
  </sheetViews>
  <sheetFormatPr defaultRowHeight="33.75" customHeight="1"/>
  <cols>
    <col min="1" max="1" width="2" style="31" customWidth="1"/>
    <col min="2" max="2" width="3.140625" style="32" customWidth="1"/>
    <col min="3" max="3" width="30.28515625" style="31" customWidth="1"/>
    <col min="4" max="5" width="11.28515625" style="55" customWidth="1"/>
    <col min="6" max="6" width="8.85546875" style="55" customWidth="1"/>
    <col min="7" max="7" width="10.42578125" style="33" customWidth="1"/>
    <col min="8" max="9" width="11.28515625" style="33" customWidth="1"/>
    <col min="10" max="10" width="11.5703125" style="33" customWidth="1"/>
    <col min="11" max="11" width="30" style="31" customWidth="1"/>
    <col min="12" max="12" width="15.42578125" style="31" customWidth="1"/>
    <col min="13" max="13" width="9.140625" style="31"/>
    <col min="14" max="14" width="10" style="31" bestFit="1" customWidth="1"/>
    <col min="15" max="16384" width="9.140625" style="31"/>
  </cols>
  <sheetData>
    <row r="1" spans="1:14" ht="21.75" customHeight="1">
      <c r="C1" s="125" t="s">
        <v>145</v>
      </c>
      <c r="D1" s="125"/>
      <c r="E1" s="125"/>
      <c r="F1" s="125"/>
      <c r="G1" s="125"/>
      <c r="H1" s="125"/>
      <c r="I1" s="125"/>
      <c r="J1" s="125"/>
      <c r="K1" s="125"/>
      <c r="L1" s="125"/>
    </row>
    <row r="2" spans="1:14" ht="18.75" customHeight="1"/>
    <row r="3" spans="1:14" ht="15.75" customHeight="1">
      <c r="C3" s="44">
        <v>43646</v>
      </c>
      <c r="D3" s="56"/>
      <c r="E3" s="56"/>
      <c r="L3" s="34" t="s">
        <v>7</v>
      </c>
    </row>
    <row r="4" spans="1:14" ht="33.75" customHeight="1">
      <c r="B4" s="126" t="s">
        <v>0</v>
      </c>
      <c r="C4" s="127" t="s">
        <v>1</v>
      </c>
      <c r="D4" s="115" t="s">
        <v>19</v>
      </c>
      <c r="E4" s="115" t="s">
        <v>22</v>
      </c>
      <c r="F4" s="115"/>
      <c r="G4" s="127" t="s">
        <v>5</v>
      </c>
      <c r="H4" s="127" t="s">
        <v>2</v>
      </c>
      <c r="I4" s="127" t="s">
        <v>27</v>
      </c>
      <c r="J4" s="115" t="s">
        <v>15</v>
      </c>
      <c r="K4" s="127" t="s">
        <v>3</v>
      </c>
      <c r="L4" s="127" t="s">
        <v>4</v>
      </c>
    </row>
    <row r="5" spans="1:14" ht="24.75" customHeight="1">
      <c r="B5" s="126"/>
      <c r="C5" s="127"/>
      <c r="D5" s="115"/>
      <c r="E5" s="64" t="s">
        <v>20</v>
      </c>
      <c r="F5" s="64" t="s">
        <v>21</v>
      </c>
      <c r="G5" s="127"/>
      <c r="H5" s="127"/>
      <c r="I5" s="127"/>
      <c r="J5" s="115"/>
      <c r="K5" s="127"/>
      <c r="L5" s="127"/>
    </row>
    <row r="6" spans="1:14" ht="24.75" customHeight="1">
      <c r="B6" s="126">
        <v>1</v>
      </c>
      <c r="C6" s="135" t="s">
        <v>29</v>
      </c>
      <c r="D6" s="67" t="s">
        <v>25</v>
      </c>
      <c r="E6" s="67">
        <v>2018</v>
      </c>
      <c r="F6" s="54">
        <v>2019</v>
      </c>
      <c r="G6" s="134">
        <v>1334113</v>
      </c>
      <c r="H6" s="60">
        <v>1091891.8</v>
      </c>
      <c r="I6" s="71">
        <v>771891.8</v>
      </c>
      <c r="J6" s="72">
        <f>48393+100000+150000+150000+100000+50000</f>
        <v>598393</v>
      </c>
      <c r="K6" s="41" t="s">
        <v>8</v>
      </c>
      <c r="L6" s="67" t="s">
        <v>24</v>
      </c>
      <c r="N6" s="49"/>
    </row>
    <row r="7" spans="1:14" ht="24.75" customHeight="1">
      <c r="B7" s="126"/>
      <c r="C7" s="135"/>
      <c r="D7" s="67" t="s">
        <v>25</v>
      </c>
      <c r="E7" s="67">
        <v>2018</v>
      </c>
      <c r="F7" s="54">
        <v>2019</v>
      </c>
      <c r="G7" s="134"/>
      <c r="H7" s="60">
        <v>242221.2</v>
      </c>
      <c r="I7" s="71">
        <v>112055.2</v>
      </c>
      <c r="J7" s="73">
        <v>112055.2</v>
      </c>
      <c r="K7" s="41" t="s">
        <v>8</v>
      </c>
      <c r="L7" s="67" t="s">
        <v>9</v>
      </c>
      <c r="N7" s="49"/>
    </row>
    <row r="8" spans="1:14" ht="64.5" customHeight="1">
      <c r="B8" s="94">
        <v>2</v>
      </c>
      <c r="C8" s="74" t="s">
        <v>89</v>
      </c>
      <c r="D8" s="67" t="s">
        <v>100</v>
      </c>
      <c r="E8" s="67">
        <v>2019</v>
      </c>
      <c r="F8" s="54">
        <v>2019</v>
      </c>
      <c r="G8" s="93">
        <v>362200</v>
      </c>
      <c r="H8" s="60">
        <v>353330</v>
      </c>
      <c r="I8" s="71">
        <v>362200</v>
      </c>
      <c r="J8" s="72">
        <f>50000+35000+50000</f>
        <v>135000</v>
      </c>
      <c r="K8" s="41" t="s">
        <v>88</v>
      </c>
      <c r="L8" s="67" t="s">
        <v>9</v>
      </c>
      <c r="N8" s="49"/>
    </row>
    <row r="9" spans="1:14" ht="53.25" customHeight="1">
      <c r="B9" s="97">
        <v>3</v>
      </c>
      <c r="C9" s="24" t="s">
        <v>117</v>
      </c>
      <c r="D9" s="67" t="s">
        <v>121</v>
      </c>
      <c r="E9" s="67">
        <v>2019</v>
      </c>
      <c r="F9" s="54">
        <v>2020</v>
      </c>
      <c r="G9" s="98">
        <v>300000</v>
      </c>
      <c r="H9" s="60">
        <v>294233.2</v>
      </c>
      <c r="I9" s="71">
        <v>243878.3</v>
      </c>
      <c r="J9" s="72">
        <v>50000</v>
      </c>
      <c r="K9" s="41" t="s">
        <v>120</v>
      </c>
      <c r="L9" s="67" t="s">
        <v>119</v>
      </c>
      <c r="N9" s="49"/>
    </row>
    <row r="10" spans="1:14" ht="31.5" customHeight="1">
      <c r="B10" s="97">
        <v>4</v>
      </c>
      <c r="C10" s="24" t="s">
        <v>118</v>
      </c>
      <c r="D10" s="67" t="s">
        <v>122</v>
      </c>
      <c r="E10" s="67">
        <v>2019</v>
      </c>
      <c r="F10" s="54">
        <v>2019</v>
      </c>
      <c r="G10" s="98">
        <v>47500</v>
      </c>
      <c r="H10" s="60">
        <v>47444.3</v>
      </c>
      <c r="I10" s="71">
        <v>47500</v>
      </c>
      <c r="J10" s="72">
        <v>15000</v>
      </c>
      <c r="K10" s="41" t="s">
        <v>88</v>
      </c>
      <c r="L10" s="67" t="s">
        <v>12</v>
      </c>
      <c r="N10" s="49"/>
    </row>
    <row r="11" spans="1:14" ht="66.75" customHeight="1">
      <c r="B11" s="104">
        <v>5</v>
      </c>
      <c r="C11" s="74" t="s">
        <v>216</v>
      </c>
      <c r="D11" s="67" t="s">
        <v>217</v>
      </c>
      <c r="E11" s="67">
        <v>2019</v>
      </c>
      <c r="F11" s="54">
        <v>2019</v>
      </c>
      <c r="G11" s="106">
        <v>129000</v>
      </c>
      <c r="H11" s="60">
        <v>128132.2</v>
      </c>
      <c r="I11" s="71">
        <v>129000</v>
      </c>
      <c r="J11" s="72">
        <v>38439.699999999997</v>
      </c>
      <c r="K11" s="41" t="s">
        <v>88</v>
      </c>
      <c r="L11" s="67" t="s">
        <v>12</v>
      </c>
      <c r="N11" s="49"/>
    </row>
    <row r="12" spans="1:14" ht="27.75" customHeight="1">
      <c r="B12" s="136" t="s">
        <v>6</v>
      </c>
      <c r="C12" s="136"/>
      <c r="D12" s="68"/>
      <c r="E12" s="68"/>
      <c r="F12" s="67"/>
      <c r="G12" s="48">
        <f>SUM(G6:G11)</f>
        <v>2172813</v>
      </c>
      <c r="H12" s="48">
        <f t="shared" ref="H12:J12" si="0">SUM(H6:H11)</f>
        <v>2157252.7000000002</v>
      </c>
      <c r="I12" s="48">
        <f t="shared" si="0"/>
        <v>1666525.3</v>
      </c>
      <c r="J12" s="48">
        <f t="shared" si="0"/>
        <v>948887.89999999991</v>
      </c>
      <c r="K12" s="67"/>
      <c r="L12" s="67"/>
    </row>
    <row r="13" spans="1:14" ht="33.75" customHeight="1">
      <c r="J13" s="46"/>
    </row>
    <row r="14" spans="1:14" ht="33.75" customHeight="1">
      <c r="A14" s="124" t="s">
        <v>10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</row>
    <row r="15" spans="1:14" ht="33.75" customHeight="1">
      <c r="J15" s="46"/>
    </row>
    <row r="17" spans="10:10" ht="33.75" customHeight="1">
      <c r="J17" s="46"/>
    </row>
  </sheetData>
  <mergeCells count="16">
    <mergeCell ref="A14:M14"/>
    <mergeCell ref="G6:G7"/>
    <mergeCell ref="C6:C7"/>
    <mergeCell ref="B6:B7"/>
    <mergeCell ref="B12:C12"/>
    <mergeCell ref="C1:L1"/>
    <mergeCell ref="B4:B5"/>
    <mergeCell ref="C4:C5"/>
    <mergeCell ref="G4:G5"/>
    <mergeCell ref="H4:H5"/>
    <mergeCell ref="J4:J5"/>
    <mergeCell ref="K4:K5"/>
    <mergeCell ref="L4:L5"/>
    <mergeCell ref="I4:I5"/>
    <mergeCell ref="D4:D5"/>
    <mergeCell ref="E4:F4"/>
  </mergeCells>
  <pageMargins left="0.31496062992125984" right="0" top="0.35433070866141736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7"/>
  <sheetViews>
    <sheetView workbookViewId="0">
      <selection activeCell="P11" sqref="P11"/>
    </sheetView>
  </sheetViews>
  <sheetFormatPr defaultRowHeight="33.75" customHeight="1"/>
  <cols>
    <col min="1" max="1" width="4.85546875" style="12" customWidth="1"/>
    <col min="2" max="2" width="3.140625" style="12" customWidth="1"/>
    <col min="3" max="3" width="32" style="12" customWidth="1"/>
    <col min="4" max="4" width="11.7109375" style="57" customWidth="1"/>
    <col min="5" max="5" width="9.5703125" style="57" customWidth="1"/>
    <col min="6" max="6" width="8.85546875" style="57" customWidth="1"/>
    <col min="7" max="10" width="10.140625" style="11" customWidth="1"/>
    <col min="11" max="11" width="24.28515625" style="12" customWidth="1"/>
    <col min="12" max="12" width="15.42578125" style="12" customWidth="1"/>
    <col min="13" max="16384" width="9.140625" style="12"/>
  </cols>
  <sheetData>
    <row r="1" spans="2:15" ht="21.75" customHeight="1">
      <c r="C1" s="113" t="s">
        <v>146</v>
      </c>
      <c r="D1" s="113"/>
      <c r="E1" s="113"/>
      <c r="F1" s="113"/>
      <c r="G1" s="113"/>
      <c r="H1" s="113"/>
      <c r="I1" s="113"/>
      <c r="J1" s="113"/>
      <c r="K1" s="113"/>
      <c r="L1" s="113"/>
    </row>
    <row r="2" spans="2:15" ht="18.75" customHeight="1"/>
    <row r="3" spans="2:15" ht="15.75" customHeight="1">
      <c r="C3" s="44">
        <v>43646</v>
      </c>
      <c r="D3" s="52"/>
      <c r="E3" s="52"/>
      <c r="L3" s="1" t="s">
        <v>7</v>
      </c>
    </row>
    <row r="4" spans="2:15" ht="33.75" customHeight="1">
      <c r="B4" s="138" t="s">
        <v>0</v>
      </c>
      <c r="C4" s="115" t="s">
        <v>1</v>
      </c>
      <c r="D4" s="115" t="s">
        <v>19</v>
      </c>
      <c r="E4" s="115" t="s">
        <v>22</v>
      </c>
      <c r="F4" s="115"/>
      <c r="G4" s="115" t="s">
        <v>5</v>
      </c>
      <c r="H4" s="115" t="s">
        <v>2</v>
      </c>
      <c r="I4" s="115" t="s">
        <v>28</v>
      </c>
      <c r="J4" s="115" t="s">
        <v>15</v>
      </c>
      <c r="K4" s="115" t="s">
        <v>3</v>
      </c>
      <c r="L4" s="115" t="s">
        <v>4</v>
      </c>
    </row>
    <row r="5" spans="2:15" ht="24.75" customHeight="1">
      <c r="B5" s="138"/>
      <c r="C5" s="115"/>
      <c r="D5" s="115"/>
      <c r="E5" s="50" t="s">
        <v>20</v>
      </c>
      <c r="F5" s="50" t="s">
        <v>21</v>
      </c>
      <c r="G5" s="115"/>
      <c r="H5" s="115"/>
      <c r="I5" s="115"/>
      <c r="J5" s="115"/>
      <c r="K5" s="115"/>
      <c r="L5" s="115"/>
    </row>
    <row r="6" spans="2:15" ht="31.5" customHeight="1">
      <c r="B6" s="66">
        <v>1</v>
      </c>
      <c r="C6" s="10" t="s">
        <v>13</v>
      </c>
      <c r="D6" s="58"/>
      <c r="E6" s="58">
        <v>2018</v>
      </c>
      <c r="F6" s="53">
        <v>2019</v>
      </c>
      <c r="G6" s="15">
        <v>250000</v>
      </c>
      <c r="H6" s="14">
        <v>249619.5</v>
      </c>
      <c r="I6" s="14">
        <v>99619.199999999997</v>
      </c>
      <c r="J6" s="43">
        <f>60000+39619.2</f>
        <v>99619.199999999997</v>
      </c>
      <c r="K6" s="59" t="s">
        <v>16</v>
      </c>
      <c r="L6" s="2" t="s">
        <v>12</v>
      </c>
      <c r="N6" s="18"/>
      <c r="O6" s="18"/>
    </row>
    <row r="7" spans="2:15" ht="31.5" customHeight="1">
      <c r="B7" s="66">
        <v>2</v>
      </c>
      <c r="C7" s="2" t="s">
        <v>86</v>
      </c>
      <c r="D7" s="58"/>
      <c r="E7" s="58">
        <v>2018</v>
      </c>
      <c r="F7" s="53">
        <v>2019</v>
      </c>
      <c r="G7" s="15">
        <v>170700</v>
      </c>
      <c r="H7" s="14"/>
      <c r="I7" s="14">
        <v>38731.599999999999</v>
      </c>
      <c r="J7" s="43">
        <v>38731.599999999999</v>
      </c>
      <c r="K7" s="59" t="s">
        <v>16</v>
      </c>
      <c r="L7" s="59" t="s">
        <v>87</v>
      </c>
      <c r="N7" s="18"/>
      <c r="O7" s="18"/>
    </row>
    <row r="8" spans="2:15" ht="31.5" customHeight="1">
      <c r="B8" s="66">
        <v>3</v>
      </c>
      <c r="C8" s="74" t="s">
        <v>111</v>
      </c>
      <c r="D8" s="58" t="s">
        <v>116</v>
      </c>
      <c r="E8" s="58">
        <v>2019</v>
      </c>
      <c r="F8" s="53">
        <v>2019</v>
      </c>
      <c r="G8" s="15">
        <v>80000</v>
      </c>
      <c r="H8" s="14">
        <v>79695.199999999997</v>
      </c>
      <c r="I8" s="14">
        <v>80000</v>
      </c>
      <c r="J8" s="43">
        <v>70000</v>
      </c>
      <c r="K8" s="59" t="s">
        <v>16</v>
      </c>
      <c r="L8" s="2" t="s">
        <v>12</v>
      </c>
      <c r="N8" s="18"/>
      <c r="O8" s="18"/>
    </row>
    <row r="9" spans="2:15" ht="31.5" customHeight="1">
      <c r="B9" s="66">
        <v>4</v>
      </c>
      <c r="C9" s="75" t="s">
        <v>112</v>
      </c>
      <c r="D9" s="58" t="s">
        <v>115</v>
      </c>
      <c r="E9" s="58">
        <v>2019</v>
      </c>
      <c r="F9" s="53">
        <v>2019</v>
      </c>
      <c r="G9" s="15">
        <v>22000</v>
      </c>
      <c r="H9" s="14">
        <v>21991.4</v>
      </c>
      <c r="I9" s="14">
        <v>22000</v>
      </c>
      <c r="J9" s="43">
        <f>10000+11612.4+265.3+113.7</f>
        <v>21991.4</v>
      </c>
      <c r="K9" s="59" t="s">
        <v>16</v>
      </c>
      <c r="L9" s="2" t="s">
        <v>12</v>
      </c>
      <c r="N9" s="18"/>
      <c r="O9" s="18"/>
    </row>
    <row r="10" spans="2:15" ht="31.5" customHeight="1">
      <c r="B10" s="66">
        <v>5</v>
      </c>
      <c r="C10" s="74" t="s">
        <v>113</v>
      </c>
      <c r="D10" s="58" t="s">
        <v>114</v>
      </c>
      <c r="E10" s="58">
        <v>2019</v>
      </c>
      <c r="F10" s="53">
        <v>2019</v>
      </c>
      <c r="G10" s="15">
        <v>43200</v>
      </c>
      <c r="H10" s="14">
        <v>39928</v>
      </c>
      <c r="I10" s="14">
        <v>43200</v>
      </c>
      <c r="J10" s="43">
        <f>10000+29017.9+480.1+205.7</f>
        <v>39703.699999999997</v>
      </c>
      <c r="K10" s="59" t="s">
        <v>16</v>
      </c>
      <c r="L10" s="2" t="s">
        <v>12</v>
      </c>
      <c r="N10" s="18"/>
      <c r="O10" s="18"/>
    </row>
    <row r="11" spans="2:15" ht="31.5" customHeight="1">
      <c r="B11" s="66">
        <v>6</v>
      </c>
      <c r="C11" s="110" t="s">
        <v>209</v>
      </c>
      <c r="D11" s="57" t="s">
        <v>210</v>
      </c>
      <c r="E11" s="58">
        <v>2019</v>
      </c>
      <c r="F11" s="53">
        <v>2019</v>
      </c>
      <c r="G11" s="15">
        <v>65000</v>
      </c>
      <c r="H11" s="14">
        <v>64877.2</v>
      </c>
      <c r="I11" s="14">
        <v>65000</v>
      </c>
      <c r="J11" s="43">
        <v>40000</v>
      </c>
      <c r="K11" s="59" t="s">
        <v>95</v>
      </c>
      <c r="L11" s="2" t="s">
        <v>119</v>
      </c>
      <c r="N11" s="18"/>
      <c r="O11" s="18"/>
    </row>
    <row r="12" spans="2:15" ht="31.5" customHeight="1">
      <c r="B12" s="66">
        <v>7</v>
      </c>
      <c r="C12" s="10" t="s">
        <v>211</v>
      </c>
      <c r="D12" s="58"/>
      <c r="E12" s="58">
        <v>2018</v>
      </c>
      <c r="F12" s="53">
        <v>2019</v>
      </c>
      <c r="G12" s="15">
        <v>263700</v>
      </c>
      <c r="H12" s="14"/>
      <c r="I12" s="14">
        <v>149572.1</v>
      </c>
      <c r="J12" s="43">
        <v>149572.1</v>
      </c>
      <c r="K12" s="59" t="s">
        <v>16</v>
      </c>
      <c r="L12" s="2" t="s">
        <v>119</v>
      </c>
      <c r="N12" s="18"/>
      <c r="O12" s="18"/>
    </row>
    <row r="13" spans="2:15" ht="17.25" customHeight="1">
      <c r="B13" s="29"/>
      <c r="C13" s="4" t="s">
        <v>6</v>
      </c>
      <c r="D13" s="4"/>
      <c r="E13" s="4"/>
      <c r="F13" s="50"/>
      <c r="G13" s="16">
        <f>SUM(G6:G12)</f>
        <v>894600</v>
      </c>
      <c r="H13" s="16">
        <f t="shared" ref="H13:J13" si="0">SUM(H6:H12)</f>
        <v>456111.30000000005</v>
      </c>
      <c r="I13" s="16">
        <f t="shared" si="0"/>
        <v>498122.9</v>
      </c>
      <c r="J13" s="16">
        <f t="shared" si="0"/>
        <v>459618</v>
      </c>
      <c r="K13" s="3"/>
      <c r="L13" s="2"/>
    </row>
    <row r="14" spans="2:15" ht="17.25" customHeight="1">
      <c r="B14" s="5"/>
      <c r="C14" s="6"/>
      <c r="D14" s="6"/>
      <c r="E14" s="6"/>
      <c r="F14" s="13"/>
      <c r="G14" s="7"/>
      <c r="H14" s="7"/>
      <c r="I14" s="7"/>
      <c r="J14" s="7"/>
      <c r="K14" s="8"/>
      <c r="L14" s="9"/>
    </row>
    <row r="15" spans="2:15" ht="24.75" customHeight="1">
      <c r="J15" s="47"/>
      <c r="K15" s="63"/>
    </row>
    <row r="16" spans="2:15" ht="33.75" customHeight="1">
      <c r="J16" s="47"/>
    </row>
    <row r="17" spans="1:13" ht="33.75" customHeight="1">
      <c r="A17" s="137" t="s">
        <v>10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</row>
  </sheetData>
  <mergeCells count="12">
    <mergeCell ref="A17:M17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31496062992125984" right="0" top="0.55118110236220474" bottom="0.55118110236220474" header="0.31496062992125984" footer="0.31496062992125984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4"/>
  <sheetViews>
    <sheetView topLeftCell="A4" workbookViewId="0">
      <selection activeCell="O11" sqref="O11"/>
    </sheetView>
  </sheetViews>
  <sheetFormatPr defaultRowHeight="12.75"/>
  <cols>
    <col min="1" max="1" width="4.140625" style="12" customWidth="1"/>
    <col min="2" max="2" width="3.85546875" style="78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39" t="s">
        <v>61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>
      <c r="A2" s="139" t="s">
        <v>147</v>
      </c>
      <c r="B2" s="139"/>
      <c r="C2" s="139"/>
      <c r="D2" s="139"/>
      <c r="E2" s="139"/>
      <c r="F2" s="139"/>
      <c r="G2" s="139"/>
      <c r="H2" s="139"/>
      <c r="I2" s="139"/>
      <c r="J2" s="139"/>
    </row>
    <row r="4" spans="1:10">
      <c r="C4" s="78"/>
      <c r="J4" s="44">
        <v>43646</v>
      </c>
    </row>
    <row r="5" spans="1:10" s="57" customFormat="1" ht="51.7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7" customFormat="1" ht="25.5" customHeight="1">
      <c r="B6" s="141">
        <v>1</v>
      </c>
      <c r="C6" s="143" t="s">
        <v>30</v>
      </c>
      <c r="D6" s="4" t="s">
        <v>50</v>
      </c>
      <c r="E6" s="145">
        <v>1600</v>
      </c>
      <c r="F6" s="145">
        <v>1300</v>
      </c>
      <c r="G6" s="79">
        <v>889</v>
      </c>
      <c r="H6" s="80">
        <v>1</v>
      </c>
      <c r="I6" s="4" t="s">
        <v>59</v>
      </c>
      <c r="J6" s="4" t="s">
        <v>51</v>
      </c>
    </row>
    <row r="7" spans="1:10" s="57" customFormat="1" ht="25.5" customHeight="1">
      <c r="B7" s="142"/>
      <c r="C7" s="144"/>
      <c r="D7" s="4" t="s">
        <v>50</v>
      </c>
      <c r="E7" s="146"/>
      <c r="F7" s="146"/>
      <c r="G7" s="79">
        <v>197.3</v>
      </c>
      <c r="H7" s="80">
        <v>0.7</v>
      </c>
      <c r="I7" s="4" t="s">
        <v>142</v>
      </c>
      <c r="J7" s="4" t="s">
        <v>137</v>
      </c>
    </row>
    <row r="8" spans="1:10" s="57" customFormat="1" ht="30" customHeight="1">
      <c r="B8" s="4">
        <v>2</v>
      </c>
      <c r="C8" s="74" t="s">
        <v>37</v>
      </c>
      <c r="D8" s="4" t="s">
        <v>50</v>
      </c>
      <c r="E8" s="4">
        <v>142.19999999999999</v>
      </c>
      <c r="F8" s="4">
        <v>42.2</v>
      </c>
      <c r="G8" s="4">
        <v>37.5</v>
      </c>
      <c r="H8" s="80">
        <v>1</v>
      </c>
      <c r="I8" s="81" t="s">
        <v>57</v>
      </c>
      <c r="J8" s="4" t="s">
        <v>36</v>
      </c>
    </row>
    <row r="9" spans="1:10" s="57" customFormat="1" ht="38.25">
      <c r="B9" s="4">
        <v>3</v>
      </c>
      <c r="C9" s="75" t="s">
        <v>53</v>
      </c>
      <c r="D9" s="4" t="s">
        <v>50</v>
      </c>
      <c r="E9" s="79">
        <v>3200</v>
      </c>
      <c r="F9" s="79">
        <v>2200</v>
      </c>
      <c r="G9" s="79">
        <v>1400</v>
      </c>
      <c r="H9" s="80">
        <v>1</v>
      </c>
      <c r="I9" s="81" t="s">
        <v>60</v>
      </c>
      <c r="J9" s="4" t="s">
        <v>55</v>
      </c>
    </row>
    <row r="10" spans="1:10" s="57" customFormat="1" ht="38.25">
      <c r="B10" s="4">
        <v>4</v>
      </c>
      <c r="C10" s="75" t="s">
        <v>54</v>
      </c>
      <c r="D10" s="4" t="s">
        <v>50</v>
      </c>
      <c r="E10" s="79">
        <v>3084.9</v>
      </c>
      <c r="F10" s="79">
        <v>2484.9</v>
      </c>
      <c r="G10" s="79">
        <v>1976.4</v>
      </c>
      <c r="H10" s="80">
        <v>1</v>
      </c>
      <c r="I10" s="82" t="s">
        <v>62</v>
      </c>
      <c r="J10" s="4" t="s">
        <v>55</v>
      </c>
    </row>
    <row r="11" spans="1:10" s="57" customFormat="1" ht="25.5">
      <c r="B11" s="4">
        <v>5</v>
      </c>
      <c r="C11" s="75" t="s">
        <v>56</v>
      </c>
      <c r="D11" s="4" t="s">
        <v>50</v>
      </c>
      <c r="E11" s="79">
        <v>962.5</v>
      </c>
      <c r="F11" s="79">
        <v>512.5</v>
      </c>
      <c r="G11" s="79">
        <v>510</v>
      </c>
      <c r="H11" s="80">
        <v>1</v>
      </c>
      <c r="I11" s="4" t="s">
        <v>58</v>
      </c>
      <c r="J11" s="4" t="s">
        <v>55</v>
      </c>
    </row>
    <row r="12" spans="1:10" s="57" customFormat="1" ht="25.5">
      <c r="B12" s="4">
        <v>6</v>
      </c>
      <c r="C12" s="96" t="s">
        <v>96</v>
      </c>
      <c r="D12" s="4" t="s">
        <v>50</v>
      </c>
      <c r="E12" s="79">
        <v>2700</v>
      </c>
      <c r="F12" s="79">
        <v>2000</v>
      </c>
      <c r="G12" s="79">
        <f>1002.5+8.7</f>
        <v>1011.2</v>
      </c>
      <c r="H12" s="80">
        <v>0.75</v>
      </c>
      <c r="I12" s="81" t="s">
        <v>110</v>
      </c>
      <c r="J12" s="67" t="s">
        <v>97</v>
      </c>
    </row>
    <row r="13" spans="1:10" s="57" customFormat="1" ht="28.5" customHeight="1">
      <c r="B13" s="4">
        <v>7</v>
      </c>
      <c r="C13" s="77" t="s">
        <v>136</v>
      </c>
      <c r="D13" s="4" t="s">
        <v>140</v>
      </c>
      <c r="E13" s="79">
        <v>1161</v>
      </c>
      <c r="F13" s="79">
        <v>500</v>
      </c>
      <c r="G13" s="79">
        <v>500</v>
      </c>
      <c r="H13" s="80">
        <v>0.3</v>
      </c>
      <c r="I13" s="81" t="s">
        <v>141</v>
      </c>
      <c r="J13" s="67" t="s">
        <v>128</v>
      </c>
    </row>
    <row r="14" spans="1:10" s="57" customFormat="1" ht="28.5" customHeight="1">
      <c r="B14" s="4">
        <v>8</v>
      </c>
      <c r="C14" s="77" t="s">
        <v>150</v>
      </c>
      <c r="D14" s="4" t="s">
        <v>227</v>
      </c>
      <c r="E14" s="79">
        <v>1000</v>
      </c>
      <c r="F14" s="79">
        <v>1000</v>
      </c>
      <c r="G14" s="79">
        <v>261.39999999999998</v>
      </c>
      <c r="H14" s="80">
        <v>1</v>
      </c>
      <c r="I14" s="81" t="s">
        <v>228</v>
      </c>
      <c r="J14" s="107" t="s">
        <v>148</v>
      </c>
    </row>
    <row r="15" spans="1:10" s="57" customFormat="1" ht="28.5" customHeight="1">
      <c r="B15" s="4">
        <v>9</v>
      </c>
      <c r="C15" s="77" t="s">
        <v>212</v>
      </c>
      <c r="D15" s="4" t="s">
        <v>227</v>
      </c>
      <c r="E15" s="79">
        <v>27</v>
      </c>
      <c r="F15" s="79">
        <v>27</v>
      </c>
      <c r="G15" s="79">
        <v>27</v>
      </c>
      <c r="H15" s="80">
        <v>1</v>
      </c>
      <c r="I15" s="81" t="s">
        <v>229</v>
      </c>
      <c r="J15" s="107" t="s">
        <v>152</v>
      </c>
    </row>
    <row r="16" spans="1:10" s="57" customFormat="1" ht="28.5" customHeight="1">
      <c r="B16" s="4">
        <v>10</v>
      </c>
      <c r="C16" s="111" t="s">
        <v>214</v>
      </c>
      <c r="D16" s="4" t="s">
        <v>227</v>
      </c>
      <c r="E16" s="79">
        <v>32.6</v>
      </c>
      <c r="F16" s="79">
        <v>32.6</v>
      </c>
      <c r="G16" s="79">
        <v>30.9</v>
      </c>
      <c r="H16" s="80">
        <v>1</v>
      </c>
      <c r="I16" s="81" t="s">
        <v>230</v>
      </c>
      <c r="J16" s="107" t="s">
        <v>213</v>
      </c>
    </row>
    <row r="17" spans="1:10" s="83" customFormat="1" ht="20.25" customHeight="1">
      <c r="B17" s="84"/>
      <c r="C17" s="84" t="s">
        <v>6</v>
      </c>
      <c r="D17" s="84"/>
      <c r="E17" s="85">
        <f>SUM(E6:E16)</f>
        <v>13910.2</v>
      </c>
      <c r="F17" s="85">
        <f t="shared" ref="F17:G17" si="0">SUM(F6:F16)</f>
        <v>10099.200000000001</v>
      </c>
      <c r="G17" s="85">
        <f t="shared" si="0"/>
        <v>6840.7</v>
      </c>
      <c r="H17" s="84"/>
      <c r="I17" s="84"/>
      <c r="J17" s="84"/>
    </row>
    <row r="18" spans="1:10" s="57" customFormat="1"/>
    <row r="19" spans="1:10" s="57" customFormat="1"/>
    <row r="20" spans="1:10" s="57" customFormat="1"/>
    <row r="21" spans="1:10" s="57" customFormat="1" ht="17.25" customHeight="1">
      <c r="A21" s="92"/>
      <c r="B21" s="140" t="s">
        <v>77</v>
      </c>
      <c r="C21" s="140"/>
      <c r="D21" s="140"/>
      <c r="E21" s="140"/>
      <c r="F21" s="140"/>
      <c r="G21" s="140"/>
      <c r="H21" s="140"/>
      <c r="I21" s="140"/>
      <c r="J21" s="92"/>
    </row>
    <row r="22" spans="1:10" s="78" customFormat="1"/>
    <row r="23" spans="1:10" s="78" customFormat="1"/>
    <row r="24" spans="1:10" s="78" customFormat="1"/>
  </sheetData>
  <mergeCells count="7">
    <mergeCell ref="A1:J1"/>
    <mergeCell ref="A2:J2"/>
    <mergeCell ref="B21:I21"/>
    <mergeCell ref="B6:B7"/>
    <mergeCell ref="C6:C7"/>
    <mergeCell ref="E6:E7"/>
    <mergeCell ref="F6:F7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P5" sqref="P5"/>
    </sheetView>
  </sheetViews>
  <sheetFormatPr defaultRowHeight="12.75"/>
  <cols>
    <col min="1" max="1" width="4.140625" style="12" customWidth="1"/>
    <col min="2" max="2" width="3.85546875" style="78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39" t="s">
        <v>63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>
      <c r="A2" s="139" t="s">
        <v>147</v>
      </c>
      <c r="B2" s="139"/>
      <c r="C2" s="139"/>
      <c r="D2" s="139"/>
      <c r="E2" s="139"/>
      <c r="F2" s="139"/>
      <c r="G2" s="139"/>
      <c r="H2" s="139"/>
      <c r="I2" s="139"/>
      <c r="J2" s="139"/>
    </row>
    <row r="4" spans="1:10">
      <c r="C4" s="78"/>
      <c r="J4" s="44">
        <v>43646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6" customHeight="1">
      <c r="B6" s="141">
        <v>1</v>
      </c>
      <c r="C6" s="143" t="s">
        <v>30</v>
      </c>
      <c r="D6" s="4" t="s">
        <v>50</v>
      </c>
      <c r="E6" s="145">
        <v>1600</v>
      </c>
      <c r="F6" s="145">
        <v>1300</v>
      </c>
      <c r="G6" s="79">
        <v>889</v>
      </c>
      <c r="H6" s="80">
        <v>1</v>
      </c>
      <c r="I6" s="4" t="s">
        <v>59</v>
      </c>
      <c r="J6" s="4" t="s">
        <v>51</v>
      </c>
    </row>
    <row r="7" spans="1:10" s="51" customFormat="1" ht="36" customHeight="1">
      <c r="B7" s="142"/>
      <c r="C7" s="144"/>
      <c r="D7" s="4" t="s">
        <v>50</v>
      </c>
      <c r="E7" s="146"/>
      <c r="F7" s="146"/>
      <c r="G7" s="79">
        <v>197.3</v>
      </c>
      <c r="H7" s="80">
        <v>0.7</v>
      </c>
      <c r="I7" s="4" t="s">
        <v>142</v>
      </c>
      <c r="J7" s="4" t="s">
        <v>137</v>
      </c>
    </row>
    <row r="8" spans="1:10" s="51" customFormat="1" ht="38.25">
      <c r="B8" s="23">
        <v>2</v>
      </c>
      <c r="C8" s="75" t="s">
        <v>54</v>
      </c>
      <c r="D8" s="23" t="s">
        <v>50</v>
      </c>
      <c r="E8" s="86">
        <v>3084.9</v>
      </c>
      <c r="F8" s="86">
        <v>2484.9</v>
      </c>
      <c r="G8" s="86">
        <v>1976.4</v>
      </c>
      <c r="H8" s="87">
        <v>1</v>
      </c>
      <c r="I8" s="82" t="s">
        <v>62</v>
      </c>
      <c r="J8" s="23" t="s">
        <v>55</v>
      </c>
    </row>
    <row r="9" spans="1:10" s="83" customFormat="1" ht="25.5" customHeight="1">
      <c r="B9" s="84"/>
      <c r="C9" s="84" t="s">
        <v>6</v>
      </c>
      <c r="D9" s="84"/>
      <c r="E9" s="85">
        <f>SUM(E6:E8)</f>
        <v>4684.8999999999996</v>
      </c>
      <c r="F9" s="85">
        <f t="shared" ref="F9" si="0">SUM(F6:F8)</f>
        <v>3784.9</v>
      </c>
      <c r="G9" s="85">
        <f>SUM(G6:G8)</f>
        <v>3062.7</v>
      </c>
      <c r="H9" s="84"/>
      <c r="I9" s="84"/>
      <c r="J9" s="84"/>
    </row>
    <row r="10" spans="1:10" s="57" customFormat="1"/>
    <row r="11" spans="1:10" s="57" customFormat="1"/>
    <row r="12" spans="1:10" s="57" customFormat="1"/>
    <row r="13" spans="1:10" s="57" customFormat="1"/>
    <row r="14" spans="1:10" s="57" customFormat="1"/>
    <row r="15" spans="1:10" s="57" customFormat="1"/>
    <row r="16" spans="1:10" s="57" customFormat="1">
      <c r="B16" s="140" t="s">
        <v>77</v>
      </c>
      <c r="C16" s="140"/>
      <c r="D16" s="140"/>
      <c r="E16" s="140"/>
      <c r="F16" s="140"/>
      <c r="G16" s="140"/>
      <c r="H16" s="140"/>
      <c r="I16" s="140"/>
    </row>
    <row r="17" s="78" customFormat="1"/>
    <row r="18" s="78" customFormat="1"/>
    <row r="19" s="78" customFormat="1"/>
  </sheetData>
  <mergeCells count="7">
    <mergeCell ref="A1:J1"/>
    <mergeCell ref="A2:J2"/>
    <mergeCell ref="B16:I16"/>
    <mergeCell ref="B6:B7"/>
    <mergeCell ref="C6:C7"/>
    <mergeCell ref="E6:E7"/>
    <mergeCell ref="F6:F7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H22" sqref="H22"/>
    </sheetView>
  </sheetViews>
  <sheetFormatPr defaultRowHeight="12.75"/>
  <cols>
    <col min="1" max="1" width="4.140625" style="12" customWidth="1"/>
    <col min="2" max="2" width="3.85546875" style="78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39" t="s">
        <v>64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>
      <c r="A2" s="139" t="s">
        <v>147</v>
      </c>
      <c r="B2" s="139"/>
      <c r="C2" s="139"/>
      <c r="D2" s="139"/>
      <c r="E2" s="139"/>
      <c r="F2" s="139"/>
      <c r="G2" s="139"/>
      <c r="H2" s="139"/>
      <c r="I2" s="139"/>
      <c r="J2" s="139"/>
    </row>
    <row r="4" spans="1:10">
      <c r="C4" s="78"/>
      <c r="J4" s="44">
        <v>43646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8.25">
      <c r="B6" s="23">
        <v>1</v>
      </c>
      <c r="C6" s="75" t="s">
        <v>53</v>
      </c>
      <c r="D6" s="23" t="s">
        <v>50</v>
      </c>
      <c r="E6" s="86">
        <v>3200</v>
      </c>
      <c r="F6" s="86">
        <v>2200</v>
      </c>
      <c r="G6" s="86">
        <v>1400</v>
      </c>
      <c r="H6" s="87">
        <v>1</v>
      </c>
      <c r="I6" s="82" t="s">
        <v>60</v>
      </c>
      <c r="J6" s="23" t="s">
        <v>55</v>
      </c>
    </row>
    <row r="7" spans="1:10" s="83" customFormat="1" ht="25.5" customHeight="1">
      <c r="B7" s="84"/>
      <c r="C7" s="84" t="s">
        <v>6</v>
      </c>
      <c r="D7" s="84"/>
      <c r="E7" s="85">
        <f>SUM(E6:E6)</f>
        <v>3200</v>
      </c>
      <c r="F7" s="85">
        <f>SUM(F6:F6)</f>
        <v>2200</v>
      </c>
      <c r="G7" s="85">
        <f>SUM(G6:G6)</f>
        <v>1400</v>
      </c>
      <c r="H7" s="84"/>
      <c r="I7" s="84"/>
      <c r="J7" s="84"/>
    </row>
    <row r="8" spans="1:10" s="57" customFormat="1"/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>
      <c r="B14" s="140" t="s">
        <v>77</v>
      </c>
      <c r="C14" s="140"/>
      <c r="D14" s="140"/>
      <c r="E14" s="140"/>
      <c r="F14" s="140"/>
      <c r="G14" s="140"/>
      <c r="H14" s="140"/>
      <c r="I14" s="140"/>
    </row>
    <row r="15" spans="1:10" s="78" customFormat="1"/>
    <row r="16" spans="1:10" s="78" customFormat="1"/>
    <row r="17" s="78" customFormat="1"/>
  </sheetData>
  <mergeCells count="3">
    <mergeCell ref="A1:J1"/>
    <mergeCell ref="A2:J2"/>
    <mergeCell ref="B14:I14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N9" sqref="N9"/>
    </sheetView>
  </sheetViews>
  <sheetFormatPr defaultRowHeight="12.75"/>
  <cols>
    <col min="1" max="1" width="4.140625" style="12" customWidth="1"/>
    <col min="2" max="2" width="3.85546875" style="78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39" t="s">
        <v>65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>
      <c r="A2" s="139" t="s">
        <v>147</v>
      </c>
      <c r="B2" s="139"/>
      <c r="C2" s="139"/>
      <c r="D2" s="139"/>
      <c r="E2" s="139"/>
      <c r="F2" s="139"/>
      <c r="G2" s="139"/>
      <c r="H2" s="139"/>
      <c r="I2" s="139"/>
      <c r="J2" s="139"/>
    </row>
    <row r="4" spans="1:10">
      <c r="C4" s="78"/>
      <c r="J4" s="44">
        <v>43646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0" customHeight="1">
      <c r="B6" s="23">
        <v>1</v>
      </c>
      <c r="C6" s="74" t="s">
        <v>37</v>
      </c>
      <c r="D6" s="23" t="s">
        <v>50</v>
      </c>
      <c r="E6" s="23">
        <v>142.19999999999999</v>
      </c>
      <c r="F6" s="23">
        <v>42.2</v>
      </c>
      <c r="G6" s="23">
        <v>37.5</v>
      </c>
      <c r="H6" s="87">
        <v>1</v>
      </c>
      <c r="I6" s="82" t="s">
        <v>57</v>
      </c>
      <c r="J6" s="23" t="s">
        <v>36</v>
      </c>
    </row>
    <row r="7" spans="1:10" s="51" customFormat="1" ht="25.5">
      <c r="B7" s="23">
        <v>2</v>
      </c>
      <c r="C7" s="75" t="s">
        <v>56</v>
      </c>
      <c r="D7" s="23" t="s">
        <v>50</v>
      </c>
      <c r="E7" s="86">
        <v>962.5</v>
      </c>
      <c r="F7" s="86">
        <v>512.5</v>
      </c>
      <c r="G7" s="86">
        <v>510</v>
      </c>
      <c r="H7" s="87">
        <v>1</v>
      </c>
      <c r="I7" s="23" t="s">
        <v>58</v>
      </c>
      <c r="J7" s="23" t="s">
        <v>55</v>
      </c>
    </row>
    <row r="8" spans="1:10" s="51" customFormat="1" ht="25.5">
      <c r="B8" s="23">
        <v>3</v>
      </c>
      <c r="C8" s="96" t="s">
        <v>96</v>
      </c>
      <c r="D8" s="4" t="s">
        <v>50</v>
      </c>
      <c r="E8" s="79">
        <v>2700</v>
      </c>
      <c r="F8" s="79">
        <v>2000</v>
      </c>
      <c r="G8" s="79">
        <f>1002.5+8.7</f>
        <v>1011.2</v>
      </c>
      <c r="H8" s="80">
        <v>0.75</v>
      </c>
      <c r="I8" s="81" t="s">
        <v>110</v>
      </c>
      <c r="J8" s="67" t="s">
        <v>97</v>
      </c>
    </row>
    <row r="9" spans="1:10" s="51" customFormat="1" ht="25.5">
      <c r="B9" s="23">
        <v>4</v>
      </c>
      <c r="C9" s="77" t="s">
        <v>136</v>
      </c>
      <c r="D9" s="4" t="s">
        <v>140</v>
      </c>
      <c r="E9" s="79">
        <v>1161</v>
      </c>
      <c r="F9" s="79">
        <v>500</v>
      </c>
      <c r="G9" s="79">
        <v>500</v>
      </c>
      <c r="H9" s="80">
        <v>0.3</v>
      </c>
      <c r="I9" s="81" t="s">
        <v>141</v>
      </c>
      <c r="J9" s="67" t="s">
        <v>128</v>
      </c>
    </row>
    <row r="10" spans="1:10" s="51" customFormat="1" ht="39.75" customHeight="1">
      <c r="B10" s="23">
        <v>5</v>
      </c>
      <c r="C10" s="111" t="s">
        <v>214</v>
      </c>
      <c r="D10" s="4" t="s">
        <v>227</v>
      </c>
      <c r="E10" s="79">
        <v>32.6</v>
      </c>
      <c r="F10" s="79">
        <v>32.6</v>
      </c>
      <c r="G10" s="79">
        <v>30.9</v>
      </c>
      <c r="H10" s="80">
        <v>1</v>
      </c>
      <c r="I10" s="81" t="s">
        <v>230</v>
      </c>
      <c r="J10" s="107" t="s">
        <v>213</v>
      </c>
    </row>
    <row r="11" spans="1:10" s="83" customFormat="1" ht="25.5" customHeight="1">
      <c r="B11" s="84"/>
      <c r="C11" s="84" t="s">
        <v>6</v>
      </c>
      <c r="D11" s="84"/>
      <c r="E11" s="85">
        <f>SUM(E6:E10)</f>
        <v>4998.3</v>
      </c>
      <c r="F11" s="85">
        <f t="shared" ref="F11:G11" si="0">SUM(F6:F10)</f>
        <v>3087.2999999999997</v>
      </c>
      <c r="G11" s="85">
        <f t="shared" si="0"/>
        <v>2089.6</v>
      </c>
      <c r="H11" s="84"/>
      <c r="I11" s="84"/>
      <c r="J11" s="84"/>
    </row>
    <row r="12" spans="1:10" s="57" customFormat="1"/>
    <row r="13" spans="1:10" s="57" customFormat="1"/>
    <row r="14" spans="1:10" s="57" customFormat="1">
      <c r="H14" s="102"/>
    </row>
    <row r="15" spans="1:10" s="57" customFormat="1"/>
    <row r="16" spans="1:10" s="57" customFormat="1"/>
    <row r="17" spans="2:9" s="57" customFormat="1"/>
    <row r="18" spans="2:9" s="57" customFormat="1"/>
    <row r="19" spans="2:9" s="78" customFormat="1">
      <c r="B19" s="140" t="s">
        <v>77</v>
      </c>
      <c r="C19" s="140"/>
      <c r="D19" s="140"/>
      <c r="E19" s="140"/>
      <c r="F19" s="140"/>
      <c r="G19" s="140"/>
      <c r="H19" s="140"/>
      <c r="I19" s="140"/>
    </row>
    <row r="20" spans="2:9" s="78" customFormat="1"/>
    <row r="21" spans="2:9" s="78" customFormat="1"/>
  </sheetData>
  <mergeCells count="3">
    <mergeCell ref="A1:J1"/>
    <mergeCell ref="A2:J2"/>
    <mergeCell ref="B19:I19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O10" sqref="O10"/>
    </sheetView>
  </sheetViews>
  <sheetFormatPr defaultRowHeight="12.75"/>
  <cols>
    <col min="1" max="1" width="4.140625" style="12" customWidth="1"/>
    <col min="2" max="2" width="3.85546875" style="108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39" t="s">
        <v>231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>
      <c r="A2" s="139" t="s">
        <v>147</v>
      </c>
      <c r="B2" s="139"/>
      <c r="C2" s="139"/>
      <c r="D2" s="139"/>
      <c r="E2" s="139"/>
      <c r="F2" s="139"/>
      <c r="G2" s="139"/>
      <c r="H2" s="139"/>
      <c r="I2" s="139"/>
      <c r="J2" s="139"/>
    </row>
    <row r="4" spans="1:10">
      <c r="C4" s="108"/>
      <c r="J4" s="44">
        <v>43646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25.5">
      <c r="B6" s="23">
        <v>1</v>
      </c>
      <c r="C6" s="77" t="s">
        <v>150</v>
      </c>
      <c r="D6" s="4" t="s">
        <v>227</v>
      </c>
      <c r="E6" s="79">
        <v>1000</v>
      </c>
      <c r="F6" s="79">
        <v>1000</v>
      </c>
      <c r="G6" s="79">
        <v>261.39999999999998</v>
      </c>
      <c r="H6" s="80">
        <v>1</v>
      </c>
      <c r="I6" s="81" t="s">
        <v>228</v>
      </c>
      <c r="J6" s="107" t="s">
        <v>148</v>
      </c>
    </row>
    <row r="7" spans="1:10" s="83" customFormat="1" ht="25.5" customHeight="1">
      <c r="B7" s="84"/>
      <c r="C7" s="84" t="s">
        <v>6</v>
      </c>
      <c r="D7" s="84"/>
      <c r="E7" s="85">
        <f>SUM(E6:E6)</f>
        <v>1000</v>
      </c>
      <c r="F7" s="85">
        <f>SUM(F6:F6)</f>
        <v>1000</v>
      </c>
      <c r="G7" s="85">
        <f>SUM(G6:G6)</f>
        <v>261.39999999999998</v>
      </c>
      <c r="H7" s="84"/>
      <c r="I7" s="84"/>
      <c r="J7" s="84"/>
    </row>
    <row r="8" spans="1:10" s="57" customFormat="1"/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>
      <c r="B14" s="140" t="s">
        <v>77</v>
      </c>
      <c r="C14" s="140"/>
      <c r="D14" s="140"/>
      <c r="E14" s="140"/>
      <c r="F14" s="140"/>
      <c r="G14" s="140"/>
      <c r="H14" s="140"/>
      <c r="I14" s="140"/>
    </row>
    <row r="15" spans="1:10" s="108" customFormat="1"/>
    <row r="16" spans="1:10" s="108" customFormat="1"/>
    <row r="17" s="108" customFormat="1"/>
  </sheetData>
  <mergeCells count="3">
    <mergeCell ref="A1:J1"/>
    <mergeCell ref="A2:J2"/>
    <mergeCell ref="B14:I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XFD1048576"/>
    </sheetView>
  </sheetViews>
  <sheetFormatPr defaultRowHeight="12.75"/>
  <cols>
    <col min="1" max="1" width="4.140625" style="12" customWidth="1"/>
    <col min="2" max="2" width="3.85546875" style="108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39" t="s">
        <v>232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>
      <c r="A2" s="139" t="s">
        <v>147</v>
      </c>
      <c r="B2" s="139"/>
      <c r="C2" s="139"/>
      <c r="D2" s="139"/>
      <c r="E2" s="139"/>
      <c r="F2" s="139"/>
      <c r="G2" s="139"/>
      <c r="H2" s="139"/>
      <c r="I2" s="139"/>
      <c r="J2" s="139"/>
    </row>
    <row r="4" spans="1:10">
      <c r="C4" s="108"/>
      <c r="J4" s="44">
        <v>43646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25.5">
      <c r="B6" s="23">
        <v>1</v>
      </c>
      <c r="C6" s="77" t="s">
        <v>212</v>
      </c>
      <c r="D6" s="4" t="s">
        <v>227</v>
      </c>
      <c r="E6" s="79">
        <v>27</v>
      </c>
      <c r="F6" s="79">
        <v>27</v>
      </c>
      <c r="G6" s="79">
        <v>27</v>
      </c>
      <c r="H6" s="80">
        <v>1</v>
      </c>
      <c r="I6" s="81" t="s">
        <v>229</v>
      </c>
      <c r="J6" s="107" t="s">
        <v>152</v>
      </c>
    </row>
    <row r="7" spans="1:10" s="83" customFormat="1" ht="25.5" customHeight="1">
      <c r="B7" s="84"/>
      <c r="C7" s="84" t="s">
        <v>6</v>
      </c>
      <c r="D7" s="84"/>
      <c r="E7" s="85">
        <f>SUM(E6:E6)</f>
        <v>27</v>
      </c>
      <c r="F7" s="85">
        <f>SUM(F6:F6)</f>
        <v>27</v>
      </c>
      <c r="G7" s="85">
        <f>SUM(G6:G6)</f>
        <v>27</v>
      </c>
      <c r="H7" s="84"/>
      <c r="I7" s="84"/>
      <c r="J7" s="84"/>
    </row>
    <row r="8" spans="1:10" s="57" customFormat="1"/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>
      <c r="B14" s="140" t="s">
        <v>77</v>
      </c>
      <c r="C14" s="140"/>
      <c r="D14" s="140"/>
      <c r="E14" s="140"/>
      <c r="F14" s="140"/>
      <c r="G14" s="140"/>
      <c r="H14" s="140"/>
      <c r="I14" s="140"/>
    </row>
    <row r="15" spans="1:10" s="108" customFormat="1"/>
    <row r="16" spans="1:10" s="108" customFormat="1"/>
    <row r="17" s="108" customFormat="1"/>
  </sheetData>
  <mergeCells count="3">
    <mergeCell ref="A1:J1"/>
    <mergeCell ref="A2:J2"/>
    <mergeCell ref="B14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ОНТ</vt:lpstr>
      <vt:lpstr>UT</vt:lpstr>
      <vt:lpstr>ONHS</vt:lpstr>
      <vt:lpstr>ZSan</vt:lpstr>
      <vt:lpstr>Сангийн яам</vt:lpstr>
      <vt:lpstr>БХБЯ</vt:lpstr>
      <vt:lpstr>ХНХЯ</vt:lpstr>
      <vt:lpstr>БСШУСЯ</vt:lpstr>
      <vt:lpstr>ХХААЯ</vt:lpstr>
      <vt:lpstr>ЭМЯ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Amgalanzaya</cp:lastModifiedBy>
  <cp:lastPrinted>2019-06-29T09:47:34Z</cp:lastPrinted>
  <dcterms:created xsi:type="dcterms:W3CDTF">2014-11-03T16:21:49Z</dcterms:created>
  <dcterms:modified xsi:type="dcterms:W3CDTF">2019-07-16T06:29:47Z</dcterms:modified>
</cp:coreProperties>
</file>